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emilie.denat-turgis\Downloads\"/>
    </mc:Choice>
  </mc:AlternateContent>
  <xr:revisionPtr revIDLastSave="0" documentId="8_{7B94D91B-0EA9-4653-B364-098A2C4171C9}" xr6:coauthVersionLast="47" xr6:coauthVersionMax="47" xr10:uidLastSave="{00000000-0000-0000-0000-000000000000}"/>
  <bookViews>
    <workbookView xWindow="3384" yWindow="3384" windowWidth="17280" windowHeight="8964" activeTab="3" xr2:uid="{00000000-000D-0000-FFFF-FFFF00000000}"/>
  </bookViews>
  <sheets>
    <sheet name="NOTICE" sheetId="6" r:id="rId1"/>
    <sheet name="RECOMMANDATIONS" sheetId="1" r:id="rId2"/>
    <sheet name="DONNEES_ADMINISTRATIVES" sheetId="2" r:id="rId3"/>
    <sheet name="BUDGET_PARTENAIRE" sheetId="5" r:id="rId4"/>
    <sheet name="Source Champs automatiques" sheetId="4" state="hidden" r:id="rId5"/>
    <sheet name="Source coûts moyens" sheetId="7" state="hidden" r:id="rId6"/>
  </sheets>
  <definedNames>
    <definedName name="Ville">'Source coûts moyens'!$A$4:$A$8</definedName>
    <definedName name="Zona">'Source coûts moyens'!$B$4:$B$8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5" l="1"/>
  <c r="J45" i="5" l="1"/>
  <c r="G43" i="5"/>
  <c r="J38" i="5"/>
  <c r="J46" i="5"/>
  <c r="G44" i="5"/>
  <c r="J39" i="5"/>
  <c r="J37" i="5"/>
  <c r="G45" i="5"/>
  <c r="J40" i="5"/>
  <c r="G38" i="5"/>
  <c r="G46" i="5"/>
  <c r="J41" i="5"/>
  <c r="G39" i="5"/>
  <c r="G37" i="5"/>
  <c r="J42" i="5"/>
  <c r="G40" i="5"/>
  <c r="J43" i="5"/>
  <c r="G41" i="5"/>
  <c r="J44" i="5"/>
  <c r="G42" i="5"/>
  <c r="D38" i="5"/>
  <c r="D39" i="5"/>
  <c r="D40" i="5"/>
  <c r="D41" i="5"/>
  <c r="D42" i="5"/>
  <c r="D43" i="5"/>
  <c r="D44" i="5"/>
  <c r="D45" i="5"/>
  <c r="D46" i="5"/>
  <c r="D37" i="5"/>
  <c r="E20" i="7"/>
  <c r="E19" i="7"/>
  <c r="E18" i="7"/>
  <c r="E17" i="7"/>
  <c r="E16" i="7"/>
  <c r="E15" i="7"/>
  <c r="E14" i="7"/>
  <c r="E13" i="7"/>
  <c r="E12" i="7"/>
  <c r="E11" i="7"/>
  <c r="E10" i="7"/>
  <c r="E9" i="7"/>
  <c r="E8" i="7"/>
  <c r="E7" i="7"/>
  <c r="E6" i="7"/>
  <c r="E5" i="7"/>
  <c r="I43" i="7"/>
  <c r="I42" i="7"/>
  <c r="I41" i="7"/>
  <c r="I40" i="7"/>
  <c r="I39" i="7"/>
  <c r="I38" i="7"/>
  <c r="H43" i="7"/>
  <c r="H42" i="7"/>
  <c r="H41" i="7"/>
  <c r="H40" i="7"/>
  <c r="H39" i="7"/>
  <c r="H38" i="7"/>
  <c r="I37" i="7"/>
  <c r="I36" i="7"/>
  <c r="I35" i="7"/>
  <c r="I34" i="7"/>
  <c r="I33" i="7"/>
  <c r="I32" i="7"/>
  <c r="H37" i="7"/>
  <c r="H36" i="7"/>
  <c r="H35" i="7"/>
  <c r="H34" i="7"/>
  <c r="H33" i="7"/>
  <c r="H32" i="7"/>
  <c r="I31" i="7"/>
  <c r="I30" i="7"/>
  <c r="I29" i="7"/>
  <c r="I28" i="7"/>
  <c r="I27" i="7"/>
  <c r="I26" i="7"/>
  <c r="H31" i="7"/>
  <c r="H30" i="7"/>
  <c r="H29" i="7"/>
  <c r="H28" i="7"/>
  <c r="H27" i="7"/>
  <c r="H26" i="7"/>
  <c r="I23" i="7"/>
  <c r="I25" i="7"/>
  <c r="I24" i="7"/>
  <c r="I22" i="7"/>
  <c r="I21" i="7"/>
  <c r="I20" i="7"/>
  <c r="I19" i="7"/>
  <c r="I18" i="7"/>
  <c r="I17" i="7"/>
  <c r="I16" i="7"/>
  <c r="I15" i="7"/>
  <c r="I14" i="7"/>
  <c r="H19" i="7"/>
  <c r="H18" i="7"/>
  <c r="H17" i="7"/>
  <c r="H16" i="7"/>
  <c r="H15" i="7"/>
  <c r="H14" i="7"/>
  <c r="H25" i="7"/>
  <c r="H24" i="7"/>
  <c r="H23" i="7"/>
  <c r="H22" i="7"/>
  <c r="H21" i="7"/>
  <c r="H20" i="7"/>
  <c r="I13" i="7"/>
  <c r="I12" i="7"/>
  <c r="I11" i="7"/>
  <c r="I10" i="7"/>
  <c r="I9" i="7"/>
  <c r="I8" i="7"/>
  <c r="I7" i="7"/>
  <c r="H13" i="7"/>
  <c r="H12" i="7"/>
  <c r="H11" i="7"/>
  <c r="H10" i="7"/>
  <c r="H9" i="7"/>
  <c r="H8" i="7"/>
  <c r="H7" i="7"/>
  <c r="I6" i="7"/>
  <c r="H6" i="7"/>
  <c r="J47" i="5" l="1"/>
  <c r="F10" i="5" s="1"/>
  <c r="D47" i="5"/>
  <c r="B10" i="5" s="1"/>
  <c r="D70" i="5" l="1"/>
  <c r="G25" i="5" s="1"/>
  <c r="D66" i="5"/>
  <c r="G23" i="5" s="1"/>
  <c r="D61" i="5"/>
  <c r="K10" i="5" s="1"/>
  <c r="D57" i="5"/>
  <c r="J10" i="5" s="1"/>
  <c r="D50" i="5"/>
  <c r="H10" i="5" s="1"/>
  <c r="D54" i="5"/>
  <c r="I10" i="5" s="1"/>
  <c r="I47" i="5"/>
  <c r="G10" i="5" s="1"/>
  <c r="F47" i="5"/>
  <c r="E10" i="5" s="1"/>
  <c r="C47" i="5"/>
  <c r="C10" i="5" s="1"/>
  <c r="L2" i="5"/>
  <c r="B12" i="2"/>
  <c r="B13" i="2" s="1"/>
  <c r="B8" i="2"/>
  <c r="G47" i="5"/>
  <c r="D10" i="5" s="1"/>
  <c r="F13" i="5" l="1"/>
  <c r="F17" i="5" s="1"/>
  <c r="K15" i="5" s="1"/>
  <c r="F21" i="5" s="1"/>
  <c r="G27" i="5" s="1"/>
  <c r="L10" i="5"/>
  <c r="G16" i="5"/>
  <c r="G15" i="5"/>
  <c r="K13" i="5" l="1"/>
</calcChain>
</file>

<file path=xl/sharedStrings.xml><?xml version="1.0" encoding="utf-8"?>
<sst xmlns="http://schemas.openxmlformats.org/spreadsheetml/2006/main" count="422" uniqueCount="287">
  <si>
    <t>Implication et limite du coordinateur</t>
  </si>
  <si>
    <r>
      <rPr>
        <b/>
        <sz val="11"/>
        <rFont val="Calibri"/>
        <family val="2"/>
      </rPr>
      <t xml:space="preserve">Limite d’implication </t>
    </r>
    <r>
      <rPr>
        <sz val="11"/>
        <rFont val="Calibri"/>
        <family val="2"/>
      </rPr>
      <t xml:space="preserve">: Un déposant ne peut soumettre qu’un seul projet en tant que coordinatrice/coordinateur et ne peut être impliqué(e) comme coordinatrice/coordinateur ou responsable scientifique d’un partenaire de projet dans plus de trois projets déposés à l’ANR dans le cadre de l’appel à projets générique -y compris PRCI-et dans le cadre du programme Fr –All SHS du Plan d’action 2022.  Pour l’édition 2022, les appels à projets multilatéraux internationaux (Era-Net, JPI, Art. 185...) et les appels à projets MRSEI, Astrid  et  Astrid  Maturation,  LabCom  et  LabCom  consolidation, Challenges, Chaires, Flashs... ne sont pas concernés par cette règle d’exclusion. 
</t>
    </r>
    <r>
      <rPr>
        <b/>
        <sz val="11"/>
        <rFont val="Calibri"/>
        <family val="2"/>
      </rPr>
      <t>Limite de coordination :</t>
    </r>
    <r>
      <rPr>
        <sz val="11"/>
        <rFont val="Calibri"/>
        <family val="2"/>
      </rPr>
      <t xml:space="preserve"> Une coordinatrice/un coordinateur d’un projet PRC, PRCE, PRCI ou JCJC sélectionné pour  financement à  l’édition  2021  de  l’appel  à  projets générique  ne  peut pas soumettre  en tant que  coordinatrice  ou  coordinateur  un  projet  PRC, PRCE, PRCI ou JCJC à l’édition 2022 de l’appel à projets générique. Il peut néanmoins être responsable scientifique d’un partenaire ou participant à un projet soumis à l’édition 2021. Un lauréat JCJC avec un projet en cours  de financement ne peut pas déposer de projet en coordination à l'appel 2022, il peut néanmoins déposer en tant que Partenaire.
</t>
    </r>
    <r>
      <rPr>
        <b/>
        <sz val="11"/>
        <color rgb="FFFF0000"/>
        <rFont val="Calibri"/>
        <family val="2"/>
      </rPr>
      <t xml:space="preserve">Nouveauté 2022 </t>
    </r>
    <r>
      <rPr>
        <sz val="11"/>
        <rFont val="Calibri"/>
        <family val="2"/>
      </rPr>
      <t>: Un chercheur ou une chercheuse déposant un PRME ne peut être impliqué(e) en tant que coordinateur ou coordinatrice ou responsable scientifique dans un autre projet JCJC, PRC, PRCE, PRCI déposé à l’ANR dans le cadre de l’AAPG 2022 ou du FRAL SHS du plan d’action 2022.</t>
    </r>
  </si>
  <si>
    <t>Les Personnels </t>
  </si>
  <si>
    <t>Instruments et matériels</t>
  </si>
  <si>
    <r>
      <t>Equipement </t>
    </r>
    <r>
      <rPr>
        <b/>
        <sz val="11"/>
        <color rgb="FF0070C0"/>
        <rFont val="Calibri"/>
        <family val="2"/>
      </rPr>
      <t>( à insérer dans instruments et matériels)</t>
    </r>
  </si>
  <si>
    <r>
      <t xml:space="preserve">L’ANR finance l’achat d’équipement et non l’investissement/amortissement. </t>
    </r>
    <r>
      <rPr>
        <b/>
        <u/>
        <sz val="11"/>
        <rFont val="Calibri"/>
        <family val="2"/>
      </rPr>
      <t/>
    </r>
  </si>
  <si>
    <t>Les dépenses inférieures doivent être indiquées dans la rubrique «consommables scientifiques».</t>
  </si>
  <si>
    <r>
      <t xml:space="preserve">Autres dépenses </t>
    </r>
    <r>
      <rPr>
        <b/>
        <sz val="11"/>
        <color rgb="FF0070C0"/>
        <rFont val="Calibri"/>
        <family val="2"/>
      </rPr>
      <t> (à identifier dans le poste instrument et matériels)</t>
    </r>
  </si>
  <si>
    <r>
      <t xml:space="preserve">Dépenses sur facturation interne </t>
    </r>
    <r>
      <rPr>
        <b/>
        <sz val="11"/>
        <color rgb="FF0070C0"/>
        <rFont val="Calibri"/>
        <family val="2"/>
      </rPr>
      <t>(à identifier dans le poste instrument et matériels)</t>
    </r>
  </si>
  <si>
    <r>
      <t xml:space="preserve">Prestation intellectuelle </t>
    </r>
    <r>
      <rPr>
        <i/>
        <sz val="11"/>
        <rFont val="Calibri"/>
        <family val="2"/>
      </rPr>
      <t>(droits de PI)</t>
    </r>
    <r>
      <rPr>
        <b/>
        <sz val="11"/>
        <rFont val="Calibri"/>
        <family val="2"/>
      </rPr>
      <t xml:space="preserve"> -</t>
    </r>
    <r>
      <rPr>
        <b/>
        <sz val="11"/>
        <color theme="4"/>
        <rFont val="Calibri"/>
        <family val="2"/>
      </rPr>
      <t xml:space="preserve"> (</t>
    </r>
    <r>
      <rPr>
        <b/>
        <sz val="11"/>
        <color rgb="FF0070C0"/>
        <rFont val="Calibri"/>
        <family val="2"/>
      </rPr>
      <t xml:space="preserve">à identifier dans poste DPI)
</t>
    </r>
    <r>
      <rPr>
        <b/>
        <sz val="11"/>
        <rFont val="Calibri"/>
        <family val="2"/>
      </rPr>
      <t xml:space="preserve">Prestation scientifique </t>
    </r>
    <r>
      <rPr>
        <b/>
        <sz val="11"/>
        <color rgb="FF0070C0"/>
        <rFont val="Calibri"/>
        <family val="2"/>
      </rPr>
      <t xml:space="preserve"> (à identifier dans poste DPI)</t>
    </r>
  </si>
  <si>
    <t>Frais généraux</t>
  </si>
  <si>
    <t xml:space="preserve"> Ce poste comprend les dépenses  liées aux missions (hébergement, trajet, restauration), frais de réception…</t>
  </si>
  <si>
    <t>PARTIE ADMINISTRATIVE</t>
  </si>
  <si>
    <t>Prenom/Nom</t>
  </si>
  <si>
    <t>Code unité / acronyme labo</t>
  </si>
  <si>
    <t>N°RNSR</t>
  </si>
  <si>
    <t>Tutelle gestionnaire du projet</t>
  </si>
  <si>
    <t>N° SIRET tutelle gestionnaire</t>
  </si>
  <si>
    <t>Nature juridique de la tutelle gestionnaire</t>
  </si>
  <si>
    <t>Tutelle hébergeante</t>
  </si>
  <si>
    <t>N° SIRET de la tutelle hébergeante</t>
  </si>
  <si>
    <t>Personne habilitée à engager juridiquement l'établissement gestionnaire (acte attributif)</t>
  </si>
  <si>
    <t>Civilité</t>
  </si>
  <si>
    <t>NOM</t>
  </si>
  <si>
    <t>Prénom</t>
  </si>
  <si>
    <t>Fonction</t>
  </si>
  <si>
    <t>Adresse</t>
  </si>
  <si>
    <t>complément d'adresse</t>
  </si>
  <si>
    <t>Code postal</t>
  </si>
  <si>
    <t>Ville</t>
  </si>
  <si>
    <t>Cedex</t>
  </si>
  <si>
    <t>Pays</t>
  </si>
  <si>
    <t>Personne chargée du suivi administratif et financier du dossier</t>
  </si>
  <si>
    <t>Coordonnées bancaires de l'établissement gestionnaire</t>
  </si>
  <si>
    <t>Nom de la banque</t>
  </si>
  <si>
    <t>Coordonnées compte IBAN</t>
  </si>
  <si>
    <t>BIC/SWIFT de la banque</t>
  </si>
  <si>
    <t>Le Plan d'Action 2022 de l'ANR</t>
  </si>
  <si>
    <t>Le texte de l’appel à projets générique 2022</t>
  </si>
  <si>
    <t xml:space="preserve">Le règlement financier </t>
  </si>
  <si>
    <t>Guide de l'AAP Générique 2022</t>
  </si>
  <si>
    <t>Trame pour la rédaction d’une pré-proposition</t>
  </si>
  <si>
    <t>Site de dépôt et d'enregistrement</t>
  </si>
  <si>
    <t>Fiche explicative sur les coûts admissibles</t>
  </si>
  <si>
    <t>Renseignements administratifs sur le porteur et son unité</t>
  </si>
  <si>
    <t>Documents de référence de l'ANR (cliquer sur le lien correspondant)</t>
  </si>
  <si>
    <t>Monsieur</t>
  </si>
  <si>
    <t>SIMON</t>
  </si>
  <si>
    <t>Eric</t>
  </si>
  <si>
    <t>Délégué Regional</t>
  </si>
  <si>
    <t>Numéro de rue</t>
  </si>
  <si>
    <t>rue Jacob Mayer</t>
  </si>
  <si>
    <t>BP 10005</t>
  </si>
  <si>
    <t>Strasbourg</t>
  </si>
  <si>
    <t>France</t>
  </si>
  <si>
    <t xml:space="preserve">Madame </t>
  </si>
  <si>
    <t>Trésor public</t>
  </si>
  <si>
    <t>FR76 1007 1670 0000 0010 0607 602</t>
  </si>
  <si>
    <t>TRPUFRP1</t>
  </si>
  <si>
    <t>Adresse mail</t>
  </si>
  <si>
    <t>Téléphone</t>
  </si>
  <si>
    <t>Fax</t>
  </si>
  <si>
    <t>03 88 10 81 75</t>
  </si>
  <si>
    <t>Montage projets ANR AAPG 2022</t>
  </si>
  <si>
    <t>CIC1431</t>
  </si>
  <si>
    <t>CIC1432</t>
  </si>
  <si>
    <t>CIC1433</t>
  </si>
  <si>
    <t>CIC1434</t>
  </si>
  <si>
    <t>U1093</t>
  </si>
  <si>
    <t>U1098</t>
  </si>
  <si>
    <t>U1109</t>
  </si>
  <si>
    <t>U1110</t>
  </si>
  <si>
    <t>U1112</t>
  </si>
  <si>
    <t>U1113</t>
  </si>
  <si>
    <t>U1114</t>
  </si>
  <si>
    <t>U1116</t>
  </si>
  <si>
    <t>U1118</t>
  </si>
  <si>
    <t>U1119</t>
  </si>
  <si>
    <t>U1121</t>
  </si>
  <si>
    <t>U1231</t>
  </si>
  <si>
    <t>U1250</t>
  </si>
  <si>
    <t>U1254</t>
  </si>
  <si>
    <t>U1255</t>
  </si>
  <si>
    <t>U1256</t>
  </si>
  <si>
    <t>U1257</t>
  </si>
  <si>
    <t>U1258</t>
  </si>
  <si>
    <t>U1260</t>
  </si>
  <si>
    <t>U3072</t>
  </si>
  <si>
    <t>U7296</t>
  </si>
  <si>
    <t>UMS38</t>
  </si>
  <si>
    <t>180 036 048 02243</t>
  </si>
  <si>
    <t>EPST</t>
  </si>
  <si>
    <t>Inserm DR Est</t>
  </si>
  <si>
    <t>Université de Strasbourg</t>
  </si>
  <si>
    <t>Université de Lorraine</t>
  </si>
  <si>
    <t>Université de Bourgogne</t>
  </si>
  <si>
    <t>Université de Champagne-Ardenne</t>
  </si>
  <si>
    <t>CHRU de Nancy</t>
  </si>
  <si>
    <t>CHRU de Strasbourg</t>
  </si>
  <si>
    <t>CHRU de Dijon</t>
  </si>
  <si>
    <t>CHRU de Besançon</t>
  </si>
  <si>
    <t>Unités hors Alsace: modifier si pas de gestion Inserm</t>
  </si>
  <si>
    <r>
      <t xml:space="preserve">Ces dépenses correspondent à des prestations ayant donné lieu à la tarification et traçables en comptabilité, réalisées par une entité (service, département,…) de l’organisme gestionnaire, ici le'Inserm, </t>
    </r>
    <r>
      <rPr>
        <u/>
        <sz val="11"/>
        <color rgb="FFFF0000"/>
        <rFont val="Calibri"/>
        <family val="2"/>
      </rPr>
      <t>y compris pour des laboratoires en gestion Inserm</t>
    </r>
    <r>
      <rPr>
        <u/>
        <sz val="11"/>
        <rFont val="Calibri"/>
        <family val="2"/>
      </rPr>
      <t xml:space="preserve"> </t>
    </r>
    <r>
      <rPr>
        <u/>
        <sz val="11"/>
        <color rgb="FFFF0000"/>
        <rFont val="Calibri"/>
        <family val="2"/>
      </rPr>
      <t>ailleurs en France</t>
    </r>
    <r>
      <rPr>
        <sz val="11"/>
        <rFont val="Calibri"/>
        <family val="2"/>
      </rPr>
      <t>. Elles peuvent être par exemple : salles blanches, animaleries, essais de caractérisation, utilisation de banc d’essais, analyses ….</t>
    </r>
    <r>
      <rPr>
        <b/>
        <sz val="11"/>
        <color rgb="FFFF0000"/>
        <rFont val="Calibri"/>
        <family val="2"/>
      </rPr>
      <t>Attention, il est impératif de s'assurer que la plateforme dispose bien d'une tarification certifiée /auditable. Une validation des tarifs en CA n'est pas suffisante.</t>
    </r>
  </si>
  <si>
    <t>Etablissement Français du sang</t>
  </si>
  <si>
    <t xml:space="preserve">Règlementation RH: Les Doctorants (PhD) sont recrutés pour une durée minimale et maximale de 36 mois par un seul employeur et doivent être budgétisés sur un seul partenaire du projet. 
Les personnels recrutés pour une durée inférieure ou égale à 1 an sont éligibles à une indemnité de fin de contrat, qui représente 10% du salaire brut total chargé (non applicable en cas de démission de l'agent ou de renouvellement du contrat pour une durée totale cumulée de plus d'un an). </t>
  </si>
  <si>
    <t>200112491C</t>
  </si>
  <si>
    <t>200518000Y</t>
  </si>
  <si>
    <t>201120122D</t>
  </si>
  <si>
    <t>201320589C</t>
  </si>
  <si>
    <t>201321264L</t>
  </si>
  <si>
    <t>201822780M</t>
  </si>
  <si>
    <t>201923108P</t>
  </si>
  <si>
    <t>200919208U</t>
  </si>
  <si>
    <t>200918508H</t>
  </si>
  <si>
    <t>199520127D</t>
  </si>
  <si>
    <t>201220171C</t>
  </si>
  <si>
    <t>200615803F</t>
  </si>
  <si>
    <t>201320503J</t>
  </si>
  <si>
    <t>200515207M</t>
  </si>
  <si>
    <t>200516377J</t>
  </si>
  <si>
    <t>201320869G</t>
  </si>
  <si>
    <t>200320131Y</t>
  </si>
  <si>
    <t>201220177J</t>
  </si>
  <si>
    <t>200716508T</t>
  </si>
  <si>
    <t>201322782L</t>
  </si>
  <si>
    <t>200919207T</t>
  </si>
  <si>
    <t>200816533R</t>
  </si>
  <si>
    <t>200919280X</t>
  </si>
  <si>
    <t>201822694U</t>
  </si>
  <si>
    <t>199914386W</t>
  </si>
  <si>
    <t>201320499E</t>
  </si>
  <si>
    <t>Date simulation</t>
  </si>
  <si>
    <t>ACRONYME</t>
  </si>
  <si>
    <t>Postes de dépenses</t>
  </si>
  <si>
    <t>Personnels Permanents</t>
  </si>
  <si>
    <t>non permanents avec financement
ANR demandé</t>
  </si>
  <si>
    <t>non permanents sans financement 
ANR demandé</t>
  </si>
  <si>
    <t>Bâtiments et terrains</t>
  </si>
  <si>
    <t>Prestations de services (DPI)</t>
  </si>
  <si>
    <t xml:space="preserve">Frais généraux </t>
  </si>
  <si>
    <t>Totaux</t>
  </si>
  <si>
    <t>pers.mois</t>
  </si>
  <si>
    <t>Pour info: montant maxi des frais d'environnement pris en compte</t>
  </si>
  <si>
    <t>€</t>
  </si>
  <si>
    <t>Coût déclaré (€)</t>
  </si>
  <si>
    <t>Assiette (€)</t>
  </si>
  <si>
    <t xml:space="preserve">Total des frais </t>
  </si>
  <si>
    <t>Taux d'aide demandé(%)</t>
  </si>
  <si>
    <t xml:space="preserve">Aide demandée </t>
  </si>
  <si>
    <t>dont</t>
  </si>
  <si>
    <t>€ au titre de la facturation interne sur la totalité du projet</t>
  </si>
  <si>
    <t xml:space="preserve">€ au titre de la facture entre partenaires sur la totalité du projet </t>
  </si>
  <si>
    <t>Information du taux de prestation qui doit être inférieur ou égal à 50% de l'aide demandée</t>
  </si>
  <si>
    <t>DEPENSES DE PERSONNELS</t>
  </si>
  <si>
    <t xml:space="preserve">Personnels Permanents </t>
  </si>
  <si>
    <t>Non permanents sans financement demandé à l'ANR</t>
  </si>
  <si>
    <t>catégorie</t>
  </si>
  <si>
    <t>Nombre pers.mois</t>
  </si>
  <si>
    <t>Estimation  €
(coût moyen)</t>
  </si>
  <si>
    <t xml:space="preserve">Estimation Coût € </t>
  </si>
  <si>
    <t>Estimation Coût  €</t>
  </si>
  <si>
    <t>Personne 1</t>
  </si>
  <si>
    <t>Personne 2</t>
  </si>
  <si>
    <t>Personne 3</t>
  </si>
  <si>
    <t>Personne 4</t>
  </si>
  <si>
    <t>Personne 5</t>
  </si>
  <si>
    <t>Personne 6</t>
  </si>
  <si>
    <t>Personne 7</t>
  </si>
  <si>
    <t>Personne 8</t>
  </si>
  <si>
    <t>Personne 9</t>
  </si>
  <si>
    <t>Personne 10</t>
  </si>
  <si>
    <t>TOTAL</t>
  </si>
  <si>
    <t>Non Permanents financés par l'ANR (une ligne par recrutement)</t>
  </si>
  <si>
    <t>Achat de matériel</t>
  </si>
  <si>
    <t>Consommables "scientifiques"</t>
  </si>
  <si>
    <t xml:space="preserve">Location de matériels </t>
  </si>
  <si>
    <t>Bâtiment et terrains</t>
  </si>
  <si>
    <t xml:space="preserve">Location de locaux scientiques </t>
  </si>
  <si>
    <t>Sous-traitance "scientifique"</t>
  </si>
  <si>
    <t>Frais de missions</t>
  </si>
  <si>
    <t>Frais de réception</t>
  </si>
  <si>
    <t>Participation/organisation de colloques</t>
  </si>
  <si>
    <t>Dépenses de facturation interne</t>
  </si>
  <si>
    <t>Dépenses de facturation entre partenaires</t>
  </si>
  <si>
    <t>AUTRES POSTES DE DEPENSES</t>
  </si>
  <si>
    <t>Prestations de services (plateformes INSERM)</t>
  </si>
  <si>
    <t>Location locaux ou matériel (INSERM)</t>
  </si>
  <si>
    <t>N.B. se référer aux recommandations</t>
  </si>
  <si>
    <t>Location locaux ou matériels (non INSERM)</t>
  </si>
  <si>
    <t>Prestations de services (plateformes non INSERM)</t>
  </si>
  <si>
    <t>Recommandations</t>
  </si>
  <si>
    <t xml:space="preserve"> - Frais de propriété intellectuelle de brevets ou licences induits par la réalisation du Projet, prévoir également des frais en cas d'accord de consortium (6000€ en tant que coordinateur, 4500€ en tant que partenaire).
- Frais de publication
- Type de prestations de services : Les Bénéficiaires peuvent faire exécuter certaines prestations en lien avec le Projet par des tiers qui ne sont pas des Partenaires ou par des Partenaires.
Le porteur peut faire exécuter des prestations par des tiers extérieurs au Projet.  Le coût de ces prestations doit rester inférieur ou égal à 50% du coût global entrant dans l’assiette de l’aide.
Pour la facturation de prestations effectuées sur les plateformes de l’UNISTRA/UHA/CNRS, les dépenses figureront dans prestations de service externes du moment que l’organisme gestionnaire est l'Inserm. 
Les dépenses entre Partenaires sont désormais éligibles (CF: 4.2.2 du règlement financier)</t>
  </si>
  <si>
    <t>EFS Besançon</t>
  </si>
  <si>
    <t>CNRS</t>
  </si>
  <si>
    <t>CERBM GIE</t>
  </si>
  <si>
    <t>Concernent les consommables, petits équipements inférieurs à 1600 € HT (valeur unitaire)</t>
  </si>
  <si>
    <r>
      <rPr>
        <b/>
        <sz val="11"/>
        <color indexed="10"/>
        <rFont val="Calibri"/>
        <family val="2"/>
      </rPr>
      <t>Règlementation Financière</t>
    </r>
    <r>
      <rPr>
        <sz val="11"/>
        <color indexed="10"/>
        <rFont val="Calibri"/>
        <family val="2"/>
      </rPr>
      <t>:</t>
    </r>
    <r>
      <rPr>
        <sz val="11"/>
        <rFont val="Calibri"/>
        <family val="2"/>
      </rPr>
      <t xml:space="preserve"> </t>
    </r>
    <r>
      <rPr>
        <b/>
        <i/>
        <sz val="11"/>
        <rFont val="Calibri"/>
        <family val="2"/>
      </rPr>
      <t>Tout achat d’un bien dont la valeur unitaire est supérieure à 1600€ HT (et est considéré comme durable) est considéré comme de l’équipement.</t>
    </r>
  </si>
  <si>
    <t>DIETERT</t>
  </si>
  <si>
    <t>Vanessa</t>
  </si>
  <si>
    <t>Coordinatrice du Pôle d'Ingénierie Santé</t>
  </si>
  <si>
    <t>pisa.est@inserm.fr</t>
  </si>
  <si>
    <t>Choisir votre unité dans le menu déroulant</t>
  </si>
  <si>
    <t>Outil d'aide à la saisie et au montage des projets AAP générique 2022 de l'ANR</t>
  </si>
  <si>
    <t>Onglet "Recommandations" reprend des éléments concernant les règlementations de l'Inserm et de l'ANR en vigueur.</t>
  </si>
  <si>
    <t>Onglet "Budget partenaire" permet de bien catégoriser les dépenses prévues dans votre projet.</t>
  </si>
  <si>
    <t>Onglet "Données administratives" reprend les informations relatives à la DR Est de l'Inserm que vous serez amenés à saisir  sur la plateforme de soumission de l'ANR.</t>
  </si>
  <si>
    <t>Catégorie</t>
  </si>
  <si>
    <t>Personnels permanents</t>
  </si>
  <si>
    <t>Coût moyen</t>
  </si>
  <si>
    <t>DRCE</t>
  </si>
  <si>
    <t>DR1</t>
  </si>
  <si>
    <t>DR2</t>
  </si>
  <si>
    <t>CRHC</t>
  </si>
  <si>
    <t>CRCN</t>
  </si>
  <si>
    <t>IRHC</t>
  </si>
  <si>
    <t>IR1</t>
  </si>
  <si>
    <t>IR2</t>
  </si>
  <si>
    <t>IEHC</t>
  </si>
  <si>
    <t>IECN</t>
  </si>
  <si>
    <t>AI</t>
  </si>
  <si>
    <t>TECE</t>
  </si>
  <si>
    <t>TECS</t>
  </si>
  <si>
    <t>TECN</t>
  </si>
  <si>
    <t>ATP1</t>
  </si>
  <si>
    <t>ATP2</t>
  </si>
  <si>
    <t>Doctorant recherche</t>
  </si>
  <si>
    <t>Stagiaire</t>
  </si>
  <si>
    <t>CDD Chercheur (exp 4 à &lt; 7 ans)</t>
  </si>
  <si>
    <t>CDD Chercheur (exp 2 à &lt; 4 ans)</t>
  </si>
  <si>
    <t>CDD Chercheur (exp 0 à &lt; 2 ans)</t>
  </si>
  <si>
    <t>CDD Chercheur (exp 7 à &lt; 10 ans)</t>
  </si>
  <si>
    <t>CDD Chercheur (exp 10 à &lt; 15 ans)</t>
  </si>
  <si>
    <t>CDD Chercheur (exp 15 à &lt; 20 ans)</t>
  </si>
  <si>
    <t>CDD Chercheur (&gt; 20 ans)</t>
  </si>
  <si>
    <t>IR (exp &lt; 3 ans)</t>
  </si>
  <si>
    <t>IR (exp 3 &lt; 5 ans)</t>
  </si>
  <si>
    <t>IR (exp 5 &lt; 10 ans)</t>
  </si>
  <si>
    <t>IR (exp 10 &lt; 15 ans)</t>
  </si>
  <si>
    <t>IR (exp 15 &lt; 20 ans)</t>
  </si>
  <si>
    <t>IR (exp &lt; 20 ans)</t>
  </si>
  <si>
    <t>IE (exp &lt; 3 ans)</t>
  </si>
  <si>
    <t>IE (exp 3 &lt; 5 ans)</t>
  </si>
  <si>
    <t>IE (exp 5 &lt; 10 ans)</t>
  </si>
  <si>
    <t>IE (exp 10 &lt; 15 ans)</t>
  </si>
  <si>
    <t>IE (exp 15 &lt; 20 ans)</t>
  </si>
  <si>
    <t>IE (exp &lt; 20 ans)</t>
  </si>
  <si>
    <t>AI (exp &lt; 3 ans)</t>
  </si>
  <si>
    <t>AI (exp 3 &lt; 5 ans)</t>
  </si>
  <si>
    <t>AI (exp 5 &lt; 10 ans)</t>
  </si>
  <si>
    <t>AI (exp 10 &lt; 15 ans)</t>
  </si>
  <si>
    <t>AI (exp 15 &lt; 20 ans)</t>
  </si>
  <si>
    <t>AI (exp &lt; 20 ans)</t>
  </si>
  <si>
    <t>TE (exp &lt; 3 ans)</t>
  </si>
  <si>
    <t>TE (exp 3 &lt; 5 ans)</t>
  </si>
  <si>
    <t>TE (exp 5 &lt; 10 ans)</t>
  </si>
  <si>
    <t>TE (exp 10 &lt; 15 ans)</t>
  </si>
  <si>
    <t>TE (exp 15 &lt; 20 ans)</t>
  </si>
  <si>
    <t>TE (exp &lt; 20 ans)</t>
  </si>
  <si>
    <t>AT (exp &lt; 3 ans)</t>
  </si>
  <si>
    <t>AT (exp 3 &lt; 5 ans)</t>
  </si>
  <si>
    <t>AT (exp 5 &lt; 10 ans)</t>
  </si>
  <si>
    <t>AT (exp 10 &lt; 15 ans)</t>
  </si>
  <si>
    <t>AT (exp 15 &lt; 20 ans)</t>
  </si>
  <si>
    <t>AT (exp &lt; 20 ans)</t>
  </si>
  <si>
    <t>Besançon</t>
  </si>
  <si>
    <t>Dijon</t>
  </si>
  <si>
    <t>Nancy</t>
  </si>
  <si>
    <t xml:space="preserve">Reims </t>
  </si>
  <si>
    <t>Zone</t>
  </si>
  <si>
    <t>Personnels non-permanents</t>
  </si>
  <si>
    <t>Veuillez renseigner en amont votre site dans le menu déroulant suivant :</t>
  </si>
  <si>
    <t>Frais d'environnement: Frais de la structure de recherche (2,5%)</t>
  </si>
  <si>
    <t>Durée du projet</t>
  </si>
  <si>
    <t>Frais d'environnement: Frais de la tutelle (10,5%)</t>
  </si>
  <si>
    <r>
      <t xml:space="preserve">Aménagement de locaux existants
</t>
    </r>
    <r>
      <rPr>
        <i/>
        <sz val="10"/>
        <rFont val="Calibri"/>
        <family val="2"/>
        <scheme val="minor"/>
      </rPr>
      <t>(montant de l'amortissement des travaux d'aménagement)</t>
    </r>
  </si>
  <si>
    <r>
      <t>Prestations intellectuelles 
(</t>
    </r>
    <r>
      <rPr>
        <i/>
        <sz val="10"/>
        <rFont val="Calibri"/>
        <family val="2"/>
        <scheme val="minor"/>
      </rPr>
      <t>Frais de PI, conseils, études marketing…)</t>
    </r>
  </si>
  <si>
    <t>Zone_3</t>
  </si>
  <si>
    <t>Zone_2</t>
  </si>
  <si>
    <t xml:space="preserve">N'hésitez pas en cas de questions ou de doute de contacter le Pôle d'Ingénierie Santé PISA de l'Inserm - Délégation Est à l'adresse suivante : pisa.est@inserm.fr </t>
  </si>
  <si>
    <t>coût</t>
  </si>
  <si>
    <r>
      <rPr>
        <b/>
        <sz val="14"/>
        <color rgb="FFFFFF00"/>
        <rFont val="Calibri"/>
        <family val="2"/>
        <scheme val="minor"/>
      </rPr>
      <t>A RENSEIGNER</t>
    </r>
    <r>
      <rPr>
        <b/>
        <sz val="14"/>
        <color theme="0"/>
        <rFont val="Calibri"/>
        <family val="2"/>
        <scheme val="minor"/>
      </rPr>
      <t xml:space="preserve"> - DETAIL DU BUDGET</t>
    </r>
  </si>
  <si>
    <r>
      <rPr>
        <b/>
        <sz val="14"/>
        <color rgb="FFFFFF00"/>
        <rFont val="Calibri"/>
        <family val="2"/>
        <scheme val="minor"/>
      </rPr>
      <t>REMPLISSAGE AUTOMATIQUE NE PAS RENSEIGNER -</t>
    </r>
    <r>
      <rPr>
        <b/>
        <sz val="14"/>
        <color theme="0"/>
        <rFont val="Calibri"/>
        <family val="2"/>
        <scheme val="minor"/>
      </rPr>
      <t xml:space="preserve"> SYNTHESE DES DONNEES BUDGETAIRES QUI SERONT A REPORTER SUR LE SITE DE SOUMISSION DE L'ANR (ETAPE 2)</t>
    </r>
  </si>
  <si>
    <t>Ce fichier proposé par la DR Est de l'Inserm a pour but d'aider au calcul des coûts budgétaires pour les projets ANR portés par des unités labellisées Inserm</t>
  </si>
  <si>
    <t>03 88 10 86 40</t>
  </si>
  <si>
    <t xml:space="preserve">Merci d'indiquer le nom de la (des) plateforme(s) : </t>
  </si>
  <si>
    <t>jd</t>
  </si>
  <si>
    <t>Ce fichier ne se substitue pas aux règlements de l'ANR en vigueur disponibles sur le site www.anr.fr.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</si>
</sst>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 #,##0_-;\-* #,##0_-;_-* &quot;-&quot;??_-;_-@_-"/>
    <numFmt numFmtId="166" formatCode="h:mm;@"/>
    <numFmt numFmtId="167" formatCode="#,##0.00\ &quot;€&quot;"/>
    <numFmt numFmtId="168" formatCode="_-* #,##0.00\ [$€-40C]_-;\-* #,##0.00\ [$€-40C]_-;_-* &quot;-&quot;??\ [$€-40C]_-;_-@_-"/>
    <numFmt numFmtId="169" formatCode="0.0%"/>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u/>
      <sz val="10"/>
      <color indexed="12"/>
      <name val="Arial"/>
      <family val="2"/>
    </font>
    <font>
      <sz val="10"/>
      <name val="Arial"/>
      <family val="2"/>
    </font>
    <font>
      <sz val="11"/>
      <name val="Calibri"/>
      <family val="2"/>
    </font>
    <font>
      <b/>
      <u/>
      <sz val="11"/>
      <name val="Calibri"/>
      <family val="2"/>
    </font>
    <font>
      <i/>
      <sz val="11"/>
      <name val="Calibri"/>
      <family val="2"/>
    </font>
    <font>
      <b/>
      <i/>
      <sz val="11"/>
      <name val="Calibri"/>
      <family val="2"/>
    </font>
    <font>
      <b/>
      <sz val="11"/>
      <name val="Calibri"/>
      <family val="2"/>
    </font>
    <font>
      <b/>
      <sz val="11"/>
      <color indexed="10"/>
      <name val="Calibri"/>
      <family val="2"/>
    </font>
    <font>
      <sz val="11"/>
      <color indexed="10"/>
      <name val="Calibri"/>
      <family val="2"/>
    </font>
    <font>
      <b/>
      <sz val="11"/>
      <color rgb="FF0070C0"/>
      <name val="Calibri"/>
      <family val="2"/>
    </font>
    <font>
      <b/>
      <sz val="11"/>
      <color theme="4"/>
      <name val="Calibri"/>
      <family val="2"/>
    </font>
    <font>
      <b/>
      <sz val="14"/>
      <name val="Arial Narrow"/>
      <family val="2"/>
    </font>
    <font>
      <b/>
      <sz val="11"/>
      <color rgb="FFFF0000"/>
      <name val="Calibri"/>
      <family val="2"/>
    </font>
    <font>
      <u/>
      <sz val="11"/>
      <name val="Calibri"/>
      <family val="2"/>
    </font>
    <font>
      <u/>
      <sz val="11"/>
      <color rgb="FFFF0000"/>
      <name val="Calibri"/>
      <family val="2"/>
    </font>
    <font>
      <sz val="12"/>
      <color theme="1"/>
      <name val="Calibri"/>
      <family val="2"/>
      <scheme val="minor"/>
    </font>
    <font>
      <sz val="12"/>
      <color theme="4"/>
      <name val="Calibri"/>
      <family val="2"/>
      <scheme val="minor"/>
    </font>
    <font>
      <u/>
      <sz val="10"/>
      <color indexed="12"/>
      <name val="Calibri"/>
      <family val="2"/>
      <scheme val="minor"/>
    </font>
    <font>
      <b/>
      <sz val="14"/>
      <color theme="1"/>
      <name val="Calibri"/>
      <family val="2"/>
      <scheme val="minor"/>
    </font>
    <font>
      <sz val="9"/>
      <color theme="1"/>
      <name val="Calibri"/>
      <family val="2"/>
      <scheme val="minor"/>
    </font>
    <font>
      <sz val="11"/>
      <name val="Calibri"/>
      <family val="2"/>
      <scheme val="minor"/>
    </font>
    <font>
      <b/>
      <sz val="10"/>
      <name val="Calibri"/>
      <family val="2"/>
      <scheme val="minor"/>
    </font>
    <font>
      <sz val="14"/>
      <name val="Calibri"/>
      <family val="2"/>
      <scheme val="minor"/>
    </font>
    <font>
      <b/>
      <sz val="12"/>
      <name val="Calibri"/>
      <family val="2"/>
      <scheme val="minor"/>
    </font>
    <font>
      <i/>
      <sz val="10"/>
      <name val="Calibri"/>
      <family val="2"/>
      <scheme val="minor"/>
    </font>
    <font>
      <b/>
      <sz val="16"/>
      <color theme="5"/>
      <name val="Calibri"/>
      <family val="2"/>
      <scheme val="minor"/>
    </font>
    <font>
      <b/>
      <sz val="9"/>
      <name val="Calibri"/>
      <family val="2"/>
      <scheme val="minor"/>
    </font>
    <font>
      <b/>
      <sz val="11"/>
      <name val="Calibri"/>
      <family val="2"/>
      <scheme val="minor"/>
    </font>
    <font>
      <sz val="9"/>
      <name val="Calibri"/>
      <family val="2"/>
      <scheme val="minor"/>
    </font>
    <font>
      <sz val="10"/>
      <name val="Calibri"/>
      <family val="2"/>
      <scheme val="minor"/>
    </font>
    <font>
      <i/>
      <sz val="9"/>
      <name val="Calibri"/>
      <family val="2"/>
      <scheme val="minor"/>
    </font>
    <font>
      <b/>
      <sz val="9"/>
      <color theme="1"/>
      <name val="Calibri"/>
      <family val="2"/>
      <scheme val="minor"/>
    </font>
    <font>
      <b/>
      <sz val="11"/>
      <color theme="0"/>
      <name val="Calibri"/>
      <family val="2"/>
      <scheme val="minor"/>
    </font>
    <font>
      <sz val="9"/>
      <color rgb="FFFF0000"/>
      <name val="Calibri"/>
      <family val="2"/>
      <scheme val="minor"/>
    </font>
    <font>
      <b/>
      <sz val="14"/>
      <color theme="5"/>
      <name val="Calibri"/>
      <family val="2"/>
      <scheme val="minor"/>
    </font>
    <font>
      <sz val="14"/>
      <color theme="1"/>
      <name val="Calibri"/>
      <family val="2"/>
      <scheme val="minor"/>
    </font>
    <font>
      <b/>
      <sz val="9"/>
      <color rgb="FFFF0000"/>
      <name val="Calibri"/>
      <family val="2"/>
      <scheme val="minor"/>
    </font>
    <font>
      <u/>
      <sz val="11"/>
      <color indexed="12"/>
      <name val="Calibri"/>
      <family val="2"/>
      <scheme val="minor"/>
    </font>
    <font>
      <sz val="10"/>
      <color theme="1"/>
      <name val="Calibri"/>
      <family val="2"/>
      <scheme val="minor"/>
    </font>
    <font>
      <b/>
      <sz val="14"/>
      <color theme="0"/>
      <name val="Calibri"/>
      <family val="2"/>
      <scheme val="minor"/>
    </font>
    <font>
      <b/>
      <sz val="14"/>
      <color rgb="FFFFFF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249977111117893"/>
        <bgColor indexed="64"/>
      </patternFill>
    </fill>
    <fill>
      <patternFill patternType="solid">
        <fgColor theme="2" tint="-9.9978637043366805E-2"/>
        <bgColor indexed="64"/>
      </patternFill>
    </fill>
  </fills>
  <borders count="65">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theme="3"/>
      </right>
      <top/>
      <bottom/>
      <diagonal/>
    </border>
    <border>
      <left style="medium">
        <color theme="3"/>
      </left>
      <right/>
      <top/>
      <bottom/>
      <diagonal/>
    </border>
    <border>
      <left style="thin">
        <color indexed="64"/>
      </left>
      <right style="medium">
        <color theme="3"/>
      </right>
      <top/>
      <bottom/>
      <diagonal/>
    </border>
    <border>
      <left style="medium">
        <color theme="3"/>
      </left>
      <right style="medium">
        <color theme="3"/>
      </right>
      <top style="medium">
        <color theme="3"/>
      </top>
      <bottom style="thin">
        <color indexed="64"/>
      </bottom>
      <diagonal/>
    </border>
    <border>
      <left/>
      <right style="medium">
        <color theme="3"/>
      </right>
      <top style="medium">
        <color theme="3"/>
      </top>
      <bottom style="thin">
        <color indexed="64"/>
      </bottom>
      <diagonal/>
    </border>
    <border>
      <left/>
      <right style="medium">
        <color theme="3"/>
      </right>
      <top style="thin">
        <color indexed="64"/>
      </top>
      <bottom/>
      <diagonal/>
    </border>
    <border>
      <left/>
      <right style="medium">
        <color theme="3"/>
      </right>
      <top/>
      <bottom style="thin">
        <color indexed="64"/>
      </bottom>
      <diagonal/>
    </border>
    <border>
      <left style="medium">
        <color theme="3"/>
      </left>
      <right style="medium">
        <color theme="3"/>
      </right>
      <top style="thin">
        <color indexed="64"/>
      </top>
      <bottom style="thin">
        <color indexed="64"/>
      </bottom>
      <diagonal/>
    </border>
    <border>
      <left/>
      <right style="medium">
        <color theme="3"/>
      </right>
      <top style="thin">
        <color indexed="64"/>
      </top>
      <bottom style="thin">
        <color indexed="64"/>
      </bottom>
      <diagonal/>
    </border>
    <border>
      <left/>
      <right style="medium">
        <color theme="3"/>
      </right>
      <top style="thin">
        <color indexed="64"/>
      </top>
      <bottom style="medium">
        <color theme="3"/>
      </bottom>
      <diagonal/>
    </border>
    <border>
      <left style="thin">
        <color indexed="64"/>
      </left>
      <right style="medium">
        <color theme="3"/>
      </right>
      <top style="thin">
        <color indexed="64"/>
      </top>
      <bottom/>
      <diagonal/>
    </border>
    <border>
      <left style="medium">
        <color theme="3"/>
      </left>
      <right style="medium">
        <color theme="3"/>
      </right>
      <top style="thin">
        <color indexed="64"/>
      </top>
      <bottom/>
      <diagonal/>
    </border>
    <border>
      <left style="medium">
        <color theme="3"/>
      </left>
      <right style="medium">
        <color theme="3"/>
      </right>
      <top/>
      <bottom/>
      <diagonal/>
    </border>
    <border>
      <left style="medium">
        <color theme="3"/>
      </left>
      <right style="medium">
        <color theme="3"/>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3"/>
      </right>
      <top/>
      <bottom/>
      <diagonal/>
    </border>
    <border>
      <left style="thin">
        <color indexed="64"/>
      </left>
      <right style="medium">
        <color indexed="64"/>
      </right>
      <top style="thin">
        <color indexed="64"/>
      </top>
      <bottom style="thin">
        <color indexed="64"/>
      </bottom>
      <diagonal/>
    </border>
    <border>
      <left style="medium">
        <color theme="3"/>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theme="3"/>
      </right>
      <top style="medium">
        <color indexed="64"/>
      </top>
      <bottom/>
      <diagonal/>
    </border>
    <border>
      <left style="medium">
        <color theme="3"/>
      </left>
      <right style="medium">
        <color theme="3"/>
      </right>
      <top style="medium">
        <color indexed="64"/>
      </top>
      <bottom/>
      <diagonal/>
    </border>
    <border>
      <left style="medium">
        <color theme="3"/>
      </left>
      <right style="medium">
        <color indexed="64"/>
      </right>
      <top style="medium">
        <color indexed="64"/>
      </top>
      <bottom/>
      <diagonal/>
    </border>
    <border>
      <left style="medium">
        <color indexed="64"/>
      </left>
      <right style="medium">
        <color theme="3"/>
      </right>
      <top/>
      <bottom style="medium">
        <color indexed="64"/>
      </bottom>
      <diagonal/>
    </border>
    <border>
      <left style="medium">
        <color theme="3"/>
      </left>
      <right style="medium">
        <color theme="3"/>
      </right>
      <top/>
      <bottom style="medium">
        <color indexed="64"/>
      </bottom>
      <diagonal/>
    </border>
    <border>
      <left style="medium">
        <color theme="3"/>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164"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89">
    <xf numFmtId="0" fontId="0" fillId="0" borderId="0" xfId="0"/>
    <xf numFmtId="0" fontId="4" fillId="2" borderId="0" xfId="2" applyFill="1" applyProtection="1"/>
    <xf numFmtId="0" fontId="4" fillId="2" borderId="0" xfId="2" applyFill="1" applyAlignment="1" applyProtection="1">
      <alignment vertical="center" wrapText="1"/>
    </xf>
    <xf numFmtId="0" fontId="11" fillId="2" borderId="9" xfId="2" applyFont="1" applyFill="1" applyBorder="1" applyAlignment="1" applyProtection="1">
      <alignment vertical="center"/>
    </xf>
    <xf numFmtId="0" fontId="7" fillId="2" borderId="10" xfId="2" applyFont="1" applyFill="1" applyBorder="1" applyAlignment="1" applyProtection="1">
      <alignment vertical="center" wrapText="1"/>
    </xf>
    <xf numFmtId="0" fontId="7" fillId="2" borderId="11" xfId="2" applyFont="1" applyFill="1" applyBorder="1" applyAlignment="1" applyProtection="1">
      <alignment vertical="center" wrapText="1"/>
    </xf>
    <xf numFmtId="0" fontId="7" fillId="2" borderId="6" xfId="2" applyFont="1" applyFill="1" applyBorder="1" applyAlignment="1" applyProtection="1">
      <alignment vertical="center" wrapText="1"/>
    </xf>
    <xf numFmtId="0" fontId="9" fillId="2" borderId="12" xfId="2" applyFont="1" applyFill="1" applyBorder="1" applyAlignment="1" applyProtection="1">
      <alignment vertical="center" wrapText="1"/>
    </xf>
    <xf numFmtId="0" fontId="11" fillId="2" borderId="13" xfId="2" applyFont="1" applyFill="1" applyBorder="1" applyAlignment="1" applyProtection="1">
      <alignment vertical="center"/>
    </xf>
    <xf numFmtId="0" fontId="7" fillId="2" borderId="14" xfId="2" applyFont="1" applyFill="1" applyBorder="1" applyAlignment="1" applyProtection="1">
      <alignment vertical="center" wrapText="1"/>
    </xf>
    <xf numFmtId="0" fontId="7" fillId="2" borderId="15" xfId="2" applyFont="1" applyFill="1" applyBorder="1" applyAlignment="1" applyProtection="1">
      <alignment vertical="center" wrapText="1"/>
    </xf>
    <xf numFmtId="0" fontId="11" fillId="2" borderId="19" xfId="2" applyFont="1" applyFill="1" applyBorder="1" applyAlignment="1" applyProtection="1">
      <alignment horizontal="left" vertical="center" wrapText="1"/>
    </xf>
    <xf numFmtId="0" fontId="11" fillId="2" borderId="14" xfId="2" applyFont="1" applyFill="1" applyBorder="1" applyAlignment="1" applyProtection="1">
      <alignment vertical="center" wrapText="1"/>
    </xf>
    <xf numFmtId="0" fontId="11" fillId="2" borderId="15" xfId="2" applyFont="1" applyFill="1" applyBorder="1" applyAlignment="1" applyProtection="1">
      <alignment vertical="center" wrapText="1"/>
    </xf>
    <xf numFmtId="0" fontId="0" fillId="0" borderId="0" xfId="0" applyAlignment="1">
      <alignment horizontal="center"/>
    </xf>
    <xf numFmtId="0" fontId="2" fillId="0" borderId="0" xfId="0" applyFont="1" applyAlignment="1">
      <alignment horizontal="center"/>
    </xf>
    <xf numFmtId="0" fontId="2" fillId="0" borderId="0" xfId="0" applyFont="1"/>
    <xf numFmtId="165" fontId="0" fillId="0" borderId="0" xfId="1" applyNumberFormat="1" applyFont="1"/>
    <xf numFmtId="0" fontId="0" fillId="0" borderId="0" xfId="0" applyFont="1" applyAlignment="1">
      <alignment horizontal="right"/>
    </xf>
    <xf numFmtId="3" fontId="0" fillId="0" borderId="0" xfId="0" applyNumberFormat="1"/>
    <xf numFmtId="165" fontId="2" fillId="0" borderId="0" xfId="1" applyNumberFormat="1" applyFont="1"/>
    <xf numFmtId="0" fontId="2" fillId="0" borderId="0" xfId="0" applyFont="1" applyAlignment="1">
      <alignment horizontal="center" vertical="center"/>
    </xf>
    <xf numFmtId="0" fontId="0" fillId="0" borderId="0" xfId="0" applyFont="1" applyAlignment="1">
      <alignment horizontal="center"/>
    </xf>
    <xf numFmtId="0" fontId="25" fillId="0" borderId="0" xfId="0" applyFont="1" applyAlignment="1">
      <alignment horizontal="center"/>
    </xf>
    <xf numFmtId="0" fontId="24" fillId="0" borderId="0" xfId="0" applyFont="1" applyAlignment="1">
      <alignment wrapText="1"/>
    </xf>
    <xf numFmtId="0" fontId="23" fillId="0" borderId="0" xfId="0" applyFont="1" applyAlignment="1"/>
    <xf numFmtId="0" fontId="3" fillId="0" borderId="0" xfId="0" applyFont="1" applyAlignment="1"/>
    <xf numFmtId="0" fontId="0" fillId="2" borderId="0" xfId="0" applyFill="1"/>
    <xf numFmtId="0" fontId="0" fillId="2" borderId="0" xfId="0" applyFill="1" applyBorder="1"/>
    <xf numFmtId="0" fontId="0" fillId="2" borderId="24" xfId="0" applyFill="1" applyBorder="1"/>
    <xf numFmtId="0" fontId="22" fillId="2" borderId="0" xfId="3" applyFont="1" applyFill="1" applyBorder="1" applyAlignment="1" applyProtection="1">
      <alignment horizontal="left" vertical="center"/>
    </xf>
    <xf numFmtId="0" fontId="0" fillId="2" borderId="0" xfId="0" applyFill="1" applyAlignment="1">
      <alignment horizontal="left"/>
    </xf>
    <xf numFmtId="0" fontId="21" fillId="2" borderId="0" xfId="4" applyFont="1" applyFill="1" applyBorder="1" applyAlignment="1">
      <alignment horizontal="left" vertical="center"/>
    </xf>
    <xf numFmtId="0" fontId="0" fillId="2" borderId="1" xfId="0" applyFill="1" applyBorder="1"/>
    <xf numFmtId="0" fontId="3" fillId="2" borderId="24" xfId="0" applyFont="1" applyFill="1" applyBorder="1" applyAlignment="1">
      <alignment horizontal="left" vertical="center"/>
    </xf>
    <xf numFmtId="0" fontId="3" fillId="2" borderId="24" xfId="0" applyFont="1" applyFill="1" applyBorder="1"/>
    <xf numFmtId="0" fontId="0" fillId="2" borderId="25" xfId="0" applyFill="1" applyBorder="1"/>
    <xf numFmtId="0" fontId="0" fillId="2" borderId="26" xfId="0" applyFill="1" applyBorder="1"/>
    <xf numFmtId="0" fontId="0" fillId="2" borderId="5" xfId="0" applyFill="1" applyBorder="1"/>
    <xf numFmtId="0" fontId="25" fillId="0" borderId="0" xfId="0" applyFont="1"/>
    <xf numFmtId="3" fontId="25" fillId="0" borderId="0" xfId="0" applyNumberFormat="1" applyFont="1"/>
    <xf numFmtId="165" fontId="25" fillId="0" borderId="0" xfId="1" applyNumberFormat="1" applyFont="1" applyAlignment="1">
      <alignment horizontal="center"/>
    </xf>
    <xf numFmtId="165" fontId="25" fillId="0" borderId="0" xfId="1" applyNumberFormat="1" applyFont="1"/>
    <xf numFmtId="0" fontId="38" fillId="2" borderId="1" xfId="0" applyFont="1" applyFill="1" applyBorder="1" applyAlignment="1">
      <alignment wrapText="1"/>
    </xf>
    <xf numFmtId="0" fontId="3" fillId="0" borderId="0" xfId="0" applyFont="1"/>
    <xf numFmtId="0" fontId="40" fillId="2" borderId="23" xfId="0" applyFont="1" applyFill="1" applyBorder="1" applyAlignment="1"/>
    <xf numFmtId="0" fontId="40" fillId="2" borderId="4" xfId="0" applyFont="1" applyFill="1" applyBorder="1"/>
    <xf numFmtId="0" fontId="40" fillId="2" borderId="0" xfId="0" applyFont="1" applyFill="1" applyBorder="1" applyAlignment="1"/>
    <xf numFmtId="0" fontId="40" fillId="2" borderId="1" xfId="0" applyFont="1" applyFill="1" applyBorder="1"/>
    <xf numFmtId="0" fontId="40" fillId="2" borderId="26" xfId="0" applyFont="1" applyFill="1" applyBorder="1" applyAlignment="1"/>
    <xf numFmtId="0" fontId="40" fillId="2" borderId="5" xfId="0" applyFont="1" applyFill="1" applyBorder="1"/>
    <xf numFmtId="168" fontId="0" fillId="0" borderId="0" xfId="0" applyNumberFormat="1"/>
    <xf numFmtId="0" fontId="42" fillId="2" borderId="0" xfId="3" applyFont="1" applyFill="1" applyBorder="1" applyAlignment="1" applyProtection="1">
      <alignment horizontal="left"/>
    </xf>
    <xf numFmtId="167" fontId="26" fillId="6" borderId="0" xfId="0" applyNumberFormat="1" applyFont="1" applyFill="1" applyBorder="1" applyAlignment="1" applyProtection="1">
      <alignment horizontal="center" vertical="center" wrapText="1"/>
    </xf>
    <xf numFmtId="0" fontId="43" fillId="2" borderId="0" xfId="0" applyFont="1" applyFill="1" applyBorder="1" applyProtection="1">
      <protection locked="0"/>
    </xf>
    <xf numFmtId="0" fontId="20" fillId="2" borderId="0" xfId="0" applyFont="1" applyFill="1" applyBorder="1" applyAlignment="1"/>
    <xf numFmtId="0" fontId="20" fillId="2" borderId="1" xfId="0" applyFont="1" applyFill="1" applyBorder="1"/>
    <xf numFmtId="0" fontId="31" fillId="6" borderId="0"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32" fillId="6" borderId="37" xfId="0" applyFont="1" applyFill="1" applyBorder="1" applyAlignment="1" applyProtection="1">
      <alignment horizontal="center" vertical="center"/>
    </xf>
    <xf numFmtId="0" fontId="32" fillId="6" borderId="39" xfId="0" applyFont="1" applyFill="1" applyBorder="1" applyAlignment="1" applyProtection="1">
      <alignment horizontal="center" vertical="center"/>
    </xf>
    <xf numFmtId="2" fontId="25" fillId="6" borderId="39" xfId="0" applyNumberFormat="1" applyFont="1" applyFill="1" applyBorder="1" applyAlignment="1" applyProtection="1">
      <alignment horizontal="center" vertical="center"/>
      <protection hidden="1"/>
    </xf>
    <xf numFmtId="4" fontId="25" fillId="6" borderId="39" xfId="0" applyNumberFormat="1" applyFont="1" applyFill="1" applyBorder="1" applyAlignment="1" applyProtection="1">
      <alignment horizontal="center" vertical="center"/>
      <protection hidden="1"/>
    </xf>
    <xf numFmtId="0" fontId="20" fillId="2" borderId="1" xfId="0" applyFont="1" applyFill="1" applyBorder="1" applyAlignment="1">
      <alignment horizontal="left"/>
    </xf>
    <xf numFmtId="0" fontId="20" fillId="2" borderId="1" xfId="0" applyFont="1" applyFill="1" applyBorder="1" applyAlignment="1">
      <alignment horizontal="left" wrapText="1"/>
    </xf>
    <xf numFmtId="0" fontId="39" fillId="2" borderId="23" xfId="0" applyFont="1" applyFill="1" applyBorder="1" applyAlignment="1"/>
    <xf numFmtId="0" fontId="0" fillId="0" borderId="22" xfId="0" applyBorder="1"/>
    <xf numFmtId="0" fontId="0" fillId="0" borderId="23" xfId="0" applyBorder="1"/>
    <xf numFmtId="0" fontId="0" fillId="0" borderId="4" xfId="0" applyBorder="1"/>
    <xf numFmtId="0" fontId="0" fillId="2" borderId="22" xfId="0" applyFill="1" applyBorder="1"/>
    <xf numFmtId="0" fontId="0" fillId="2" borderId="23" xfId="0" applyFill="1" applyBorder="1"/>
    <xf numFmtId="0" fontId="0" fillId="2" borderId="4" xfId="0" applyFill="1" applyBorder="1"/>
    <xf numFmtId="0" fontId="28" fillId="2" borderId="26" xfId="0" applyFont="1" applyFill="1" applyBorder="1" applyAlignment="1" applyProtection="1">
      <alignment horizontal="left" vertical="center"/>
      <protection locked="0"/>
    </xf>
    <xf numFmtId="0" fontId="24" fillId="4" borderId="24" xfId="0" applyFont="1" applyFill="1" applyBorder="1" applyProtection="1">
      <protection locked="0"/>
    </xf>
    <xf numFmtId="0" fontId="24" fillId="2" borderId="47" xfId="0" applyFont="1" applyFill="1" applyBorder="1" applyAlignment="1" applyProtection="1">
      <alignment wrapText="1"/>
      <protection locked="0"/>
    </xf>
    <xf numFmtId="0" fontId="24" fillId="2" borderId="2" xfId="0" applyFont="1" applyFill="1" applyBorder="1" applyProtection="1">
      <protection locked="0"/>
    </xf>
    <xf numFmtId="0" fontId="24" fillId="2" borderId="21" xfId="0" applyFont="1" applyFill="1" applyBorder="1" applyProtection="1">
      <protection locked="0"/>
    </xf>
    <xf numFmtId="0" fontId="24" fillId="2" borderId="3" xfId="0" applyFont="1" applyFill="1" applyBorder="1" applyProtection="1">
      <protection locked="0"/>
    </xf>
    <xf numFmtId="167" fontId="43" fillId="2" borderId="0" xfId="0" applyNumberFormat="1" applyFont="1" applyFill="1" applyBorder="1" applyAlignment="1" applyProtection="1">
      <alignment horizontal="center" vertical="center" wrapText="1"/>
      <protection locked="0"/>
    </xf>
    <xf numFmtId="167" fontId="34" fillId="2" borderId="0" xfId="0" applyNumberFormat="1" applyFont="1" applyFill="1" applyBorder="1" applyAlignment="1" applyProtection="1">
      <alignment horizontal="center" vertical="center" wrapText="1"/>
      <protection locked="0"/>
    </xf>
    <xf numFmtId="167" fontId="34" fillId="2" borderId="0" xfId="0" applyNumberFormat="1" applyFont="1" applyFill="1" applyBorder="1" applyAlignment="1" applyProtection="1">
      <alignment horizontal="center" vertical="top" wrapText="1"/>
      <protection locked="0"/>
    </xf>
    <xf numFmtId="167" fontId="34" fillId="2" borderId="0" xfId="0" applyNumberFormat="1" applyFont="1" applyFill="1" applyBorder="1" applyAlignment="1" applyProtection="1">
      <alignment horizontal="center" vertical="center"/>
      <protection locked="0"/>
    </xf>
    <xf numFmtId="0" fontId="0" fillId="2" borderId="22" xfId="0" applyFont="1" applyFill="1" applyBorder="1" applyProtection="1"/>
    <xf numFmtId="0" fontId="0" fillId="2" borderId="23" xfId="0" applyFont="1" applyFill="1" applyBorder="1" applyProtection="1"/>
    <xf numFmtId="0" fontId="26" fillId="2" borderId="4" xfId="0" applyFont="1" applyFill="1" applyBorder="1" applyProtection="1"/>
    <xf numFmtId="0" fontId="0" fillId="0" borderId="0" xfId="0" applyProtection="1"/>
    <xf numFmtId="0" fontId="27" fillId="2" borderId="24" xfId="0" applyFont="1" applyFill="1" applyBorder="1" applyAlignment="1" applyProtection="1">
      <alignment horizontal="left" vertical="center"/>
    </xf>
    <xf numFmtId="0" fontId="0" fillId="2" borderId="0" xfId="0" applyFont="1" applyFill="1" applyBorder="1" applyProtection="1"/>
    <xf numFmtId="22" fontId="29" fillId="2" borderId="1" xfId="0" applyNumberFormat="1" applyFont="1" applyFill="1" applyBorder="1" applyAlignment="1" applyProtection="1">
      <alignment horizontal="center" vertical="top"/>
    </xf>
    <xf numFmtId="0" fontId="27" fillId="2" borderId="25" xfId="0" applyFont="1" applyFill="1" applyBorder="1" applyAlignment="1" applyProtection="1">
      <alignment horizontal="left" vertical="center"/>
    </xf>
    <xf numFmtId="0" fontId="0" fillId="2" borderId="26" xfId="0" applyFont="1" applyFill="1" applyBorder="1" applyProtection="1"/>
    <xf numFmtId="22" fontId="29" fillId="2" borderId="5" xfId="0" applyNumberFormat="1" applyFont="1" applyFill="1" applyBorder="1" applyAlignment="1" applyProtection="1">
      <alignment horizontal="center" vertical="top"/>
    </xf>
    <xf numFmtId="0" fontId="27" fillId="2" borderId="0"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0" fillId="2" borderId="0" xfId="0" applyFont="1" applyFill="1" applyProtection="1"/>
    <xf numFmtId="166" fontId="0" fillId="2" borderId="0" xfId="0" applyNumberFormat="1" applyFont="1" applyFill="1" applyProtection="1"/>
    <xf numFmtId="0" fontId="0" fillId="6" borderId="24" xfId="0" applyFont="1" applyFill="1" applyBorder="1" applyProtection="1"/>
    <xf numFmtId="4" fontId="25" fillId="6" borderId="39" xfId="0" applyNumberFormat="1" applyFont="1" applyFill="1" applyBorder="1" applyAlignment="1" applyProtection="1">
      <alignment horizontal="center" vertical="center"/>
    </xf>
    <xf numFmtId="4" fontId="25" fillId="6" borderId="62" xfId="0" applyNumberFormat="1" applyFont="1" applyFill="1" applyBorder="1" applyAlignment="1" applyProtection="1">
      <alignment horizontal="center" vertical="center"/>
    </xf>
    <xf numFmtId="0" fontId="25" fillId="6" borderId="24" xfId="0" applyFont="1" applyFill="1" applyBorder="1" applyProtection="1"/>
    <xf numFmtId="2" fontId="25" fillId="6" borderId="0" xfId="0" applyNumberFormat="1" applyFont="1" applyFill="1" applyBorder="1" applyProtection="1"/>
    <xf numFmtId="1" fontId="25" fillId="6" borderId="0" xfId="0" applyNumberFormat="1" applyFont="1" applyFill="1" applyBorder="1" applyProtection="1"/>
    <xf numFmtId="2" fontId="25" fillId="6" borderId="0" xfId="0" applyNumberFormat="1" applyFont="1" applyFill="1" applyBorder="1" applyAlignment="1" applyProtection="1">
      <alignment horizontal="center"/>
    </xf>
    <xf numFmtId="0" fontId="25" fillId="6" borderId="0" xfId="0" applyFont="1" applyFill="1" applyBorder="1" applyProtection="1"/>
    <xf numFmtId="0" fontId="25" fillId="6" borderId="1" xfId="0" applyFont="1" applyFill="1" applyBorder="1" applyProtection="1"/>
    <xf numFmtId="0" fontId="33" fillId="6" borderId="24" xfId="0" applyFont="1" applyFill="1" applyBorder="1" applyProtection="1"/>
    <xf numFmtId="0" fontId="33" fillId="6" borderId="0" xfId="0" applyFont="1" applyFill="1" applyBorder="1" applyProtection="1"/>
    <xf numFmtId="0" fontId="33" fillId="6" borderId="0" xfId="0" applyFont="1" applyFill="1" applyBorder="1" applyAlignment="1" applyProtection="1">
      <alignment horizontal="center"/>
    </xf>
    <xf numFmtId="0" fontId="0" fillId="6" borderId="0" xfId="0" applyFont="1" applyFill="1" applyBorder="1" applyProtection="1"/>
    <xf numFmtId="0" fontId="0" fillId="6" borderId="1" xfId="0" applyFont="1" applyFill="1" applyBorder="1" applyProtection="1"/>
    <xf numFmtId="0" fontId="33" fillId="6" borderId="24" xfId="0" applyFont="1" applyFill="1" applyBorder="1" applyAlignment="1" applyProtection="1">
      <alignment horizontal="left" vertical="center"/>
    </xf>
    <xf numFmtId="0" fontId="33" fillId="6" borderId="0" xfId="0" applyFont="1" applyFill="1" applyBorder="1" applyAlignment="1" applyProtection="1">
      <alignment vertical="center"/>
    </xf>
    <xf numFmtId="0" fontId="33" fillId="6" borderId="0" xfId="0" applyFont="1" applyFill="1" applyBorder="1" applyAlignment="1" applyProtection="1">
      <alignment horizontal="center" vertical="center"/>
    </xf>
    <xf numFmtId="0" fontId="34" fillId="6" borderId="0" xfId="0" applyFont="1" applyFill="1" applyBorder="1" applyAlignment="1" applyProtection="1">
      <alignment vertical="center"/>
    </xf>
    <xf numFmtId="0" fontId="0" fillId="6" borderId="0" xfId="0" applyFont="1" applyFill="1" applyBorder="1" applyAlignment="1" applyProtection="1">
      <alignment vertical="center"/>
    </xf>
    <xf numFmtId="0" fontId="33" fillId="6" borderId="24" xfId="0" applyFont="1" applyFill="1" applyBorder="1" applyAlignment="1" applyProtection="1">
      <alignment vertical="center"/>
    </xf>
    <xf numFmtId="0" fontId="0" fillId="6" borderId="1" xfId="0" applyFont="1" applyFill="1" applyBorder="1" applyAlignment="1" applyProtection="1">
      <alignment vertical="center"/>
    </xf>
    <xf numFmtId="0" fontId="0" fillId="6" borderId="24" xfId="0" applyFont="1" applyFill="1" applyBorder="1" applyAlignment="1" applyProtection="1">
      <alignment vertical="center"/>
    </xf>
    <xf numFmtId="169" fontId="33" fillId="6" borderId="39" xfId="0" applyNumberFormat="1" applyFont="1" applyFill="1" applyBorder="1" applyAlignment="1" applyProtection="1">
      <alignment horizontal="center" vertical="center"/>
    </xf>
    <xf numFmtId="0" fontId="33" fillId="6" borderId="39" xfId="0" applyFont="1" applyFill="1" applyBorder="1" applyAlignment="1" applyProtection="1">
      <alignment vertical="center"/>
    </xf>
    <xf numFmtId="0" fontId="34" fillId="6" borderId="0" xfId="0" applyFont="1" applyFill="1" applyBorder="1" applyAlignment="1" applyProtection="1"/>
    <xf numFmtId="0" fontId="33" fillId="8" borderId="22" xfId="0" applyFont="1" applyFill="1" applyBorder="1" applyAlignment="1" applyProtection="1">
      <alignment horizontal="center"/>
    </xf>
    <xf numFmtId="0" fontId="33" fillId="8" borderId="23" xfId="0" applyFont="1" applyFill="1" applyBorder="1" applyProtection="1"/>
    <xf numFmtId="0" fontId="0" fillId="8" borderId="23" xfId="0" applyFont="1" applyFill="1" applyBorder="1" applyAlignment="1" applyProtection="1"/>
    <xf numFmtId="0" fontId="0" fillId="8" borderId="23" xfId="0" applyFont="1" applyFill="1" applyBorder="1" applyProtection="1"/>
    <xf numFmtId="0" fontId="0" fillId="8" borderId="4" xfId="0" applyFont="1" applyFill="1" applyBorder="1" applyProtection="1"/>
    <xf numFmtId="0" fontId="33" fillId="8" borderId="24" xfId="0" applyFont="1" applyFill="1" applyBorder="1" applyAlignment="1" applyProtection="1">
      <alignment horizontal="center"/>
    </xf>
    <xf numFmtId="0" fontId="28" fillId="8" borderId="0" xfId="0" applyFont="1" applyFill="1" applyBorder="1" applyAlignment="1" applyProtection="1">
      <alignment vertical="center"/>
    </xf>
    <xf numFmtId="0" fontId="33" fillId="8" borderId="0" xfId="0" applyFont="1" applyFill="1" applyBorder="1" applyAlignment="1" applyProtection="1">
      <alignment vertical="center"/>
    </xf>
    <xf numFmtId="0" fontId="33" fillId="8" borderId="0" xfId="0" applyFont="1" applyFill="1" applyBorder="1" applyProtection="1"/>
    <xf numFmtId="0" fontId="0" fillId="8" borderId="0" xfId="0" applyFont="1" applyFill="1" applyBorder="1" applyAlignment="1" applyProtection="1"/>
    <xf numFmtId="0" fontId="33" fillId="8" borderId="1" xfId="0" applyFont="1" applyFill="1" applyBorder="1" applyProtection="1"/>
    <xf numFmtId="0" fontId="33" fillId="8" borderId="0" xfId="0" applyFont="1" applyFill="1" applyBorder="1" applyAlignment="1" applyProtection="1">
      <alignment horizontal="center" vertical="center"/>
    </xf>
    <xf numFmtId="4" fontId="33" fillId="8" borderId="39" xfId="0" applyNumberFormat="1" applyFont="1" applyFill="1" applyBorder="1" applyAlignment="1" applyProtection="1">
      <alignment vertical="center"/>
    </xf>
    <xf numFmtId="0" fontId="29" fillId="8" borderId="0" xfId="0" applyFont="1" applyFill="1" applyBorder="1" applyAlignment="1" applyProtection="1">
      <alignment horizontal="left" vertical="center"/>
    </xf>
    <xf numFmtId="0" fontId="29" fillId="8" borderId="0" xfId="0" applyFont="1" applyFill="1" applyBorder="1" applyAlignment="1" applyProtection="1">
      <alignment vertical="center"/>
    </xf>
    <xf numFmtId="0" fontId="35" fillId="8" borderId="0" xfId="0" applyFont="1" applyFill="1" applyBorder="1" applyAlignment="1" applyProtection="1">
      <alignment vertical="center"/>
    </xf>
    <xf numFmtId="0" fontId="35" fillId="8" borderId="1" xfId="0" applyFont="1" applyFill="1" applyBorder="1" applyAlignment="1" applyProtection="1">
      <alignment vertical="center"/>
    </xf>
    <xf numFmtId="0" fontId="0" fillId="8" borderId="0" xfId="0" applyFont="1" applyFill="1" applyBorder="1" applyProtection="1"/>
    <xf numFmtId="4" fontId="33" fillId="8" borderId="0" xfId="0" applyNumberFormat="1" applyFont="1" applyFill="1" applyBorder="1" applyAlignment="1" applyProtection="1">
      <alignment vertical="center"/>
    </xf>
    <xf numFmtId="0" fontId="33" fillId="8" borderId="25" xfId="0" applyFont="1" applyFill="1" applyBorder="1" applyAlignment="1" applyProtection="1">
      <alignment horizontal="center"/>
    </xf>
    <xf numFmtId="0" fontId="33" fillId="8" borderId="26" xfId="0" applyFont="1" applyFill="1" applyBorder="1" applyProtection="1"/>
    <xf numFmtId="9" fontId="33" fillId="8" borderId="55" xfId="8" applyFont="1" applyFill="1" applyBorder="1" applyAlignment="1" applyProtection="1">
      <alignment vertical="center"/>
    </xf>
    <xf numFmtId="0" fontId="0" fillId="6" borderId="25" xfId="0" applyFont="1" applyFill="1" applyBorder="1" applyProtection="1"/>
    <xf numFmtId="0" fontId="0" fillId="6" borderId="26" xfId="0" applyFont="1" applyFill="1" applyBorder="1" applyProtection="1"/>
    <xf numFmtId="0" fontId="0" fillId="6" borderId="5" xfId="0" applyFont="1" applyFill="1" applyBorder="1" applyProtection="1"/>
    <xf numFmtId="0" fontId="20" fillId="0" borderId="0" xfId="0" applyFont="1" applyProtection="1"/>
    <xf numFmtId="0" fontId="23" fillId="2" borderId="24" xfId="0" applyFont="1" applyFill="1" applyBorder="1" applyAlignment="1" applyProtection="1">
      <alignment horizontal="center"/>
    </xf>
    <xf numFmtId="0" fontId="23" fillId="2" borderId="0" xfId="0" applyFont="1" applyFill="1" applyBorder="1" applyAlignment="1" applyProtection="1">
      <alignment horizontal="center"/>
    </xf>
    <xf numFmtId="0" fontId="23" fillId="2" borderId="1" xfId="0" applyFont="1" applyFill="1" applyBorder="1" applyAlignment="1" applyProtection="1">
      <alignment horizontal="center"/>
    </xf>
    <xf numFmtId="0" fontId="37" fillId="7" borderId="21" xfId="0" applyFont="1" applyFill="1" applyBorder="1" applyAlignment="1" applyProtection="1">
      <alignment horizontal="left"/>
    </xf>
    <xf numFmtId="0" fontId="0" fillId="2" borderId="1" xfId="0" applyFont="1" applyFill="1" applyBorder="1" applyProtection="1"/>
    <xf numFmtId="0" fontId="41" fillId="2" borderId="24" xfId="0" applyFont="1" applyFill="1" applyBorder="1" applyAlignment="1" applyProtection="1">
      <alignment wrapText="1"/>
    </xf>
    <xf numFmtId="0" fontId="24" fillId="4" borderId="24" xfId="0" applyFont="1" applyFill="1" applyBorder="1" applyProtection="1"/>
    <xf numFmtId="0" fontId="0" fillId="2" borderId="24" xfId="0" applyFont="1" applyFill="1" applyBorder="1" applyProtection="1"/>
    <xf numFmtId="0" fontId="24" fillId="2" borderId="56" xfId="0" applyFont="1" applyFill="1" applyBorder="1" applyAlignment="1" applyProtection="1">
      <alignment horizontal="left"/>
    </xf>
    <xf numFmtId="168" fontId="24" fillId="2" borderId="48" xfId="0" applyNumberFormat="1" applyFont="1" applyFill="1" applyBorder="1" applyProtection="1"/>
    <xf numFmtId="0" fontId="24" fillId="2" borderId="42" xfId="0" applyFont="1" applyFill="1" applyBorder="1" applyAlignment="1" applyProtection="1">
      <alignment horizontal="left"/>
    </xf>
    <xf numFmtId="0" fontId="24" fillId="2" borderId="57" xfId="0" applyFont="1" applyFill="1" applyBorder="1" applyAlignment="1" applyProtection="1">
      <alignment horizontal="left"/>
    </xf>
    <xf numFmtId="0" fontId="3" fillId="2" borderId="58" xfId="0" applyFont="1" applyFill="1" applyBorder="1" applyAlignment="1" applyProtection="1">
      <alignment horizontal="right"/>
    </xf>
    <xf numFmtId="0" fontId="3" fillId="2" borderId="44" xfId="0" applyFont="1" applyFill="1" applyBorder="1" applyProtection="1"/>
    <xf numFmtId="0" fontId="3" fillId="2" borderId="45" xfId="0" applyFont="1" applyFill="1" applyBorder="1" applyProtection="1"/>
    <xf numFmtId="168" fontId="3" fillId="2" borderId="46" xfId="0" applyNumberFormat="1" applyFont="1" applyFill="1" applyBorder="1" applyProtection="1"/>
    <xf numFmtId="0" fontId="26" fillId="6" borderId="24" xfId="0" applyFont="1" applyFill="1" applyBorder="1" applyAlignment="1" applyProtection="1">
      <alignment vertical="center"/>
    </xf>
    <xf numFmtId="0" fontId="43" fillId="2" borderId="0" xfId="0" applyFont="1" applyFill="1" applyBorder="1" applyProtection="1"/>
    <xf numFmtId="0" fontId="43" fillId="2" borderId="24" xfId="0" applyFont="1" applyFill="1" applyBorder="1" applyProtection="1"/>
    <xf numFmtId="0" fontId="34" fillId="2" borderId="0" xfId="0" applyFont="1" applyFill="1" applyBorder="1" applyProtection="1"/>
    <xf numFmtId="0" fontId="43" fillId="2" borderId="24" xfId="0" applyFont="1" applyFill="1" applyBorder="1" applyAlignment="1" applyProtection="1">
      <alignment vertical="center"/>
    </xf>
    <xf numFmtId="0" fontId="34" fillId="2" borderId="0" xfId="0" applyFont="1" applyFill="1" applyBorder="1" applyAlignment="1" applyProtection="1">
      <alignment vertical="center"/>
    </xf>
    <xf numFmtId="0" fontId="43" fillId="2" borderId="0" xfId="0" applyFont="1" applyFill="1" applyBorder="1" applyAlignment="1" applyProtection="1">
      <alignment vertical="center"/>
    </xf>
    <xf numFmtId="0" fontId="34" fillId="2" borderId="24" xfId="0" applyFont="1" applyFill="1" applyBorder="1" applyAlignment="1" applyProtection="1">
      <alignment vertical="center"/>
    </xf>
    <xf numFmtId="0" fontId="26" fillId="6" borderId="0" xfId="0" applyFont="1" applyFill="1" applyBorder="1" applyAlignment="1" applyProtection="1">
      <alignment vertical="center"/>
    </xf>
    <xf numFmtId="0" fontId="43" fillId="6" borderId="0" xfId="0" applyFont="1" applyFill="1" applyBorder="1" applyProtection="1"/>
    <xf numFmtId="0" fontId="43" fillId="6" borderId="0" xfId="0" applyFont="1" applyFill="1" applyBorder="1" applyAlignment="1" applyProtection="1">
      <alignment vertical="center"/>
    </xf>
    <xf numFmtId="0" fontId="0" fillId="2" borderId="25" xfId="0" applyFont="1" applyFill="1" applyBorder="1" applyProtection="1"/>
    <xf numFmtId="0" fontId="0" fillId="0" borderId="0" xfId="0" applyFont="1" applyProtection="1"/>
    <xf numFmtId="0" fontId="3" fillId="2" borderId="24" xfId="0" applyFont="1" applyFill="1" applyBorder="1" applyAlignment="1" applyProtection="1">
      <alignment horizontal="left" vertical="center"/>
    </xf>
    <xf numFmtId="0" fontId="0" fillId="2" borderId="0" xfId="0" applyFill="1" applyBorder="1" applyAlignment="1" applyProtection="1">
      <alignment horizontal="center"/>
    </xf>
    <xf numFmtId="0" fontId="0" fillId="2" borderId="1" xfId="0" applyFill="1" applyBorder="1" applyProtection="1"/>
    <xf numFmtId="0" fontId="24" fillId="2" borderId="1" xfId="0" applyFont="1" applyFill="1" applyBorder="1" applyAlignment="1" applyProtection="1">
      <alignment wrapText="1"/>
    </xf>
    <xf numFmtId="1" fontId="0" fillId="2" borderId="0" xfId="0" applyNumberFormat="1" applyFill="1" applyBorder="1" applyAlignment="1" applyProtection="1">
      <alignment horizontal="center"/>
    </xf>
    <xf numFmtId="0" fontId="0" fillId="2" borderId="0" xfId="0" applyFill="1" applyBorder="1" applyProtection="1"/>
    <xf numFmtId="0" fontId="0" fillId="2" borderId="24" xfId="0" applyFill="1" applyBorder="1" applyProtection="1"/>
    <xf numFmtId="0" fontId="0" fillId="2" borderId="0" xfId="0" applyFill="1" applyBorder="1" applyAlignment="1" applyProtection="1">
      <alignment horizontal="left"/>
    </xf>
    <xf numFmtId="0" fontId="0" fillId="2" borderId="25" xfId="0" applyFill="1" applyBorder="1" applyProtection="1"/>
    <xf numFmtId="0" fontId="0" fillId="2" borderId="26" xfId="0" applyFill="1" applyBorder="1" applyProtection="1"/>
    <xf numFmtId="0" fontId="0" fillId="2" borderId="5" xfId="0" applyFill="1" applyBorder="1" applyProtection="1"/>
    <xf numFmtId="0" fontId="0" fillId="4" borderId="0" xfId="0" applyFill="1" applyBorder="1" applyAlignment="1" applyProtection="1">
      <alignment horizontal="center" vertical="center"/>
      <protection locked="0"/>
    </xf>
    <xf numFmtId="0" fontId="20" fillId="2" borderId="26" xfId="0" applyFont="1" applyFill="1" applyBorder="1" applyAlignment="1"/>
    <xf numFmtId="0" fontId="20" fillId="2" borderId="0" xfId="0" applyFont="1" applyFill="1" applyBorder="1" applyAlignment="1">
      <alignment horizontal="left"/>
    </xf>
    <xf numFmtId="0" fontId="20" fillId="2" borderId="1" xfId="0" applyFont="1" applyFill="1" applyBorder="1" applyAlignment="1">
      <alignment horizontal="left"/>
    </xf>
    <xf numFmtId="0" fontId="20" fillId="2" borderId="0" xfId="0" applyFont="1" applyFill="1" applyBorder="1" applyAlignment="1">
      <alignment horizontal="left" wrapText="1"/>
    </xf>
    <xf numFmtId="0" fontId="20" fillId="2" borderId="1" xfId="0" applyFont="1" applyFill="1" applyBorder="1" applyAlignment="1">
      <alignment horizontal="left" wrapText="1"/>
    </xf>
    <xf numFmtId="0" fontId="7" fillId="2" borderId="4" xfId="2" applyFont="1" applyFill="1" applyBorder="1" applyAlignment="1" applyProtection="1">
      <alignment horizontal="left" vertical="center" wrapText="1"/>
    </xf>
    <xf numFmtId="0" fontId="7" fillId="2" borderId="1" xfId="2" applyFont="1" applyFill="1" applyBorder="1" applyAlignment="1" applyProtection="1">
      <alignment horizontal="left" vertical="center" wrapText="1"/>
    </xf>
    <xf numFmtId="0" fontId="7" fillId="2" borderId="5" xfId="2" applyFont="1" applyFill="1" applyBorder="1" applyAlignment="1" applyProtection="1">
      <alignment horizontal="left" vertical="center" wrapText="1"/>
    </xf>
    <xf numFmtId="0" fontId="11" fillId="2" borderId="17" xfId="2" applyFont="1" applyFill="1" applyBorder="1" applyAlignment="1" applyProtection="1">
      <alignment horizontal="left" vertical="center"/>
    </xf>
    <xf numFmtId="0" fontId="11" fillId="2" borderId="18" xfId="2" applyFont="1" applyFill="1" applyBorder="1" applyAlignment="1" applyProtection="1">
      <alignment horizontal="left" vertical="center"/>
    </xf>
    <xf numFmtId="0" fontId="11" fillId="2" borderId="19" xfId="2" applyFont="1" applyFill="1" applyBorder="1" applyAlignment="1" applyProtection="1">
      <alignment horizontal="left" vertical="center"/>
    </xf>
    <xf numFmtId="0" fontId="30" fillId="2" borderId="7" xfId="4" applyFont="1" applyFill="1" applyBorder="1" applyAlignment="1" applyProtection="1">
      <alignment horizontal="center" vertical="center"/>
    </xf>
    <xf numFmtId="0" fontId="30" fillId="2" borderId="0" xfId="4" applyFont="1" applyFill="1" applyBorder="1" applyAlignment="1" applyProtection="1">
      <alignment horizontal="center" vertical="center"/>
    </xf>
    <xf numFmtId="0" fontId="11" fillId="2" borderId="16" xfId="2" applyFont="1" applyFill="1" applyBorder="1" applyAlignment="1" applyProtection="1">
      <alignment horizontal="center" vertical="center" wrapText="1"/>
    </xf>
    <xf numFmtId="0" fontId="11" fillId="2" borderId="8" xfId="2" applyFont="1" applyFill="1" applyBorder="1" applyAlignment="1" applyProtection="1">
      <alignment horizontal="center" vertical="center" wrapText="1"/>
    </xf>
    <xf numFmtId="0" fontId="16" fillId="3" borderId="3" xfId="2" applyFont="1" applyFill="1" applyBorder="1" applyAlignment="1" applyProtection="1">
      <alignment horizontal="center" vertical="center" textRotation="90"/>
    </xf>
    <xf numFmtId="0" fontId="16" fillId="3" borderId="20" xfId="2" applyFont="1" applyFill="1" applyBorder="1" applyAlignment="1" applyProtection="1">
      <alignment horizontal="center" vertical="center" textRotation="90"/>
    </xf>
    <xf numFmtId="0" fontId="16" fillId="3" borderId="2" xfId="2" applyFont="1" applyFill="1" applyBorder="1" applyAlignment="1" applyProtection="1">
      <alignment horizontal="center" vertical="center" textRotation="90"/>
    </xf>
    <xf numFmtId="0" fontId="23" fillId="5" borderId="22" xfId="0" applyFont="1" applyFill="1" applyBorder="1" applyAlignment="1">
      <alignment horizontal="center"/>
    </xf>
    <xf numFmtId="0" fontId="23" fillId="5" borderId="23" xfId="0" applyFont="1" applyFill="1" applyBorder="1" applyAlignment="1">
      <alignment horizontal="center"/>
    </xf>
    <xf numFmtId="0" fontId="23" fillId="5" borderId="4" xfId="0" applyFont="1" applyFill="1" applyBorder="1" applyAlignment="1">
      <alignment horizontal="center"/>
    </xf>
    <xf numFmtId="0" fontId="3" fillId="4" borderId="24" xfId="0" applyFont="1" applyFill="1" applyBorder="1" applyAlignment="1" applyProtection="1">
      <alignment horizontal="left"/>
    </xf>
    <xf numFmtId="0" fontId="3" fillId="4" borderId="0" xfId="0" applyFont="1" applyFill="1" applyBorder="1" applyAlignment="1" applyProtection="1">
      <alignment horizontal="left"/>
    </xf>
    <xf numFmtId="0" fontId="3" fillId="4" borderId="1" xfId="0" applyFont="1" applyFill="1" applyBorder="1" applyAlignment="1" applyProtection="1">
      <alignment horizontal="left"/>
    </xf>
    <xf numFmtId="0" fontId="3" fillId="4" borderId="24" xfId="0" applyFont="1" applyFill="1" applyBorder="1" applyAlignment="1">
      <alignment horizontal="left"/>
    </xf>
    <xf numFmtId="0" fontId="3" fillId="4" borderId="0" xfId="0" applyFont="1" applyFill="1" applyBorder="1" applyAlignment="1">
      <alignment horizontal="left"/>
    </xf>
    <xf numFmtId="0" fontId="3" fillId="4" borderId="1" xfId="0" applyFont="1" applyFill="1" applyBorder="1" applyAlignment="1">
      <alignment horizontal="left"/>
    </xf>
    <xf numFmtId="0" fontId="28" fillId="2" borderId="27" xfId="0" applyFont="1" applyFill="1" applyBorder="1" applyAlignment="1" applyProtection="1">
      <alignment horizontal="left" vertical="center"/>
      <protection locked="0"/>
    </xf>
    <xf numFmtId="0" fontId="28" fillId="2" borderId="28" xfId="0" applyFont="1" applyFill="1" applyBorder="1" applyAlignment="1" applyProtection="1">
      <alignment horizontal="left" vertical="center"/>
      <protection locked="0"/>
    </xf>
    <xf numFmtId="0" fontId="28" fillId="2" borderId="29" xfId="0" applyFont="1" applyFill="1" applyBorder="1" applyAlignment="1" applyProtection="1">
      <alignment horizontal="left" vertical="center"/>
      <protection locked="0"/>
    </xf>
    <xf numFmtId="0" fontId="44" fillId="7" borderId="22" xfId="0" applyFont="1" applyFill="1" applyBorder="1" applyAlignment="1" applyProtection="1">
      <alignment horizontal="center" vertical="center"/>
    </xf>
    <xf numFmtId="0" fontId="44" fillId="7" borderId="23" xfId="0" applyFont="1" applyFill="1" applyBorder="1" applyAlignment="1" applyProtection="1">
      <alignment horizontal="center" vertical="center"/>
    </xf>
    <xf numFmtId="0" fontId="44" fillId="7" borderId="4" xfId="0" applyFont="1" applyFill="1" applyBorder="1" applyAlignment="1" applyProtection="1">
      <alignment horizontal="center" vertical="center"/>
    </xf>
    <xf numFmtId="0" fontId="32" fillId="6" borderId="59" xfId="0" applyFont="1" applyFill="1" applyBorder="1" applyAlignment="1" applyProtection="1">
      <alignment horizontal="center" vertical="center" wrapText="1"/>
    </xf>
    <xf numFmtId="0" fontId="32" fillId="6" borderId="61" xfId="0" applyFont="1" applyFill="1" applyBorder="1" applyAlignment="1" applyProtection="1">
      <alignment horizontal="center" vertical="center" wrapText="1"/>
    </xf>
    <xf numFmtId="0" fontId="32" fillId="6" borderId="63" xfId="0" applyFont="1" applyFill="1" applyBorder="1" applyAlignment="1" applyProtection="1">
      <alignment horizontal="center" vertical="center" wrapText="1"/>
    </xf>
    <xf numFmtId="0" fontId="32" fillId="6" borderId="31" xfId="0" applyFont="1" applyFill="1" applyBorder="1" applyAlignment="1" applyProtection="1">
      <alignment horizontal="center" vertical="center"/>
    </xf>
    <xf numFmtId="0" fontId="32" fillId="6" borderId="32" xfId="0" applyFont="1" applyFill="1" applyBorder="1" applyAlignment="1" applyProtection="1">
      <alignment horizontal="center" vertical="center"/>
    </xf>
    <xf numFmtId="0" fontId="32" fillId="6" borderId="35" xfId="0" applyFont="1" applyFill="1" applyBorder="1" applyAlignment="1" applyProtection="1">
      <alignment horizontal="center" vertical="center"/>
    </xf>
    <xf numFmtId="0" fontId="32" fillId="6" borderId="36" xfId="0" applyFont="1" applyFill="1" applyBorder="1" applyAlignment="1" applyProtection="1">
      <alignment horizontal="center" vertical="center"/>
    </xf>
    <xf numFmtId="0" fontId="32" fillId="6" borderId="31" xfId="0" applyFont="1" applyFill="1" applyBorder="1" applyAlignment="1" applyProtection="1">
      <alignment horizontal="center" vertical="center" wrapText="1"/>
    </xf>
    <xf numFmtId="0" fontId="32" fillId="6" borderId="32" xfId="0" applyFont="1" applyFill="1" applyBorder="1" applyAlignment="1" applyProtection="1">
      <alignment horizontal="center" vertical="center" wrapText="1"/>
    </xf>
    <xf numFmtId="0" fontId="32" fillId="6" borderId="35" xfId="0" applyFont="1" applyFill="1" applyBorder="1" applyAlignment="1" applyProtection="1">
      <alignment horizontal="center" vertical="center" wrapText="1"/>
    </xf>
    <xf numFmtId="0" fontId="32" fillId="6" borderId="36" xfId="0" applyFont="1" applyFill="1" applyBorder="1" applyAlignment="1" applyProtection="1">
      <alignment horizontal="center" vertical="center" wrapText="1"/>
    </xf>
    <xf numFmtId="0" fontId="32" fillId="6" borderId="33" xfId="0" applyFont="1" applyFill="1" applyBorder="1" applyAlignment="1" applyProtection="1">
      <alignment horizontal="center" vertical="center" wrapText="1"/>
    </xf>
    <xf numFmtId="0" fontId="32" fillId="6" borderId="37" xfId="0" applyFont="1" applyFill="1" applyBorder="1" applyAlignment="1" applyProtection="1">
      <alignment horizontal="center" vertical="center" wrapText="1"/>
    </xf>
    <xf numFmtId="0" fontId="32" fillId="6" borderId="30" xfId="0" applyFont="1" applyFill="1" applyBorder="1" applyAlignment="1" applyProtection="1">
      <alignment horizontal="center" vertical="center" wrapText="1"/>
    </xf>
    <xf numFmtId="0" fontId="32" fillId="6" borderId="34" xfId="0" applyFont="1" applyFill="1" applyBorder="1" applyAlignment="1" applyProtection="1">
      <alignment horizontal="center" vertical="center" wrapText="1"/>
    </xf>
    <xf numFmtId="0" fontId="32" fillId="6" borderId="40" xfId="0" applyFont="1" applyFill="1" applyBorder="1" applyAlignment="1" applyProtection="1">
      <alignment horizontal="center" vertical="center" wrapText="1"/>
    </xf>
    <xf numFmtId="0" fontId="32" fillId="6" borderId="60" xfId="0" applyFont="1" applyFill="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32" fillId="6" borderId="62" xfId="0" applyFont="1" applyFill="1" applyBorder="1" applyAlignment="1" applyProtection="1">
      <alignment horizontal="center" vertical="center" wrapText="1"/>
    </xf>
    <xf numFmtId="164" fontId="33" fillId="6" borderId="27" xfId="5" applyFont="1" applyFill="1" applyBorder="1" applyAlignment="1" applyProtection="1">
      <alignment horizontal="center" vertical="center"/>
    </xf>
    <xf numFmtId="164" fontId="33" fillId="6" borderId="29" xfId="5" applyFont="1" applyFill="1" applyBorder="1" applyAlignment="1" applyProtection="1">
      <alignment horizontal="center" vertical="center"/>
    </xf>
    <xf numFmtId="164" fontId="0" fillId="6" borderId="27" xfId="0" applyNumberFormat="1" applyFont="1" applyFill="1" applyBorder="1" applyAlignment="1" applyProtection="1">
      <alignment horizontal="center" vertical="center"/>
    </xf>
    <xf numFmtId="164" fontId="0" fillId="6" borderId="64" xfId="0" applyNumberFormat="1" applyFont="1" applyFill="1" applyBorder="1" applyAlignment="1" applyProtection="1">
      <alignment horizontal="center" vertical="center"/>
    </xf>
    <xf numFmtId="164" fontId="33" fillId="6" borderId="27" xfId="0" applyNumberFormat="1" applyFont="1" applyFill="1" applyBorder="1" applyAlignment="1" applyProtection="1">
      <alignment horizontal="center" vertical="center"/>
    </xf>
    <xf numFmtId="164" fontId="33" fillId="6" borderId="64" xfId="0" applyNumberFormat="1" applyFont="1" applyFill="1" applyBorder="1" applyAlignment="1" applyProtection="1">
      <alignment horizontal="center" vertical="center"/>
    </xf>
    <xf numFmtId="0" fontId="33" fillId="6" borderId="29" xfId="0" applyFont="1" applyFill="1" applyBorder="1" applyAlignment="1" applyProtection="1">
      <alignment horizontal="center" vertical="center"/>
    </xf>
    <xf numFmtId="0" fontId="33" fillId="6" borderId="27" xfId="0" applyFont="1" applyFill="1" applyBorder="1" applyAlignment="1" applyProtection="1">
      <alignment horizontal="right" vertical="center"/>
    </xf>
    <xf numFmtId="0" fontId="33" fillId="6" borderId="64" xfId="0" applyFont="1" applyFill="1" applyBorder="1" applyAlignment="1" applyProtection="1">
      <alignment horizontal="right" vertical="center"/>
    </xf>
    <xf numFmtId="0" fontId="36" fillId="2" borderId="31" xfId="0" applyFont="1" applyFill="1" applyBorder="1" applyAlignment="1" applyProtection="1">
      <alignment horizontal="center" vertical="center" wrapText="1"/>
    </xf>
    <xf numFmtId="0" fontId="36" fillId="2" borderId="33" xfId="0" applyFont="1" applyFill="1" applyBorder="1" applyAlignment="1" applyProtection="1">
      <alignment horizontal="center" vertical="center" wrapText="1"/>
    </xf>
    <xf numFmtId="0" fontId="36" fillId="2" borderId="32" xfId="0" applyFont="1" applyFill="1" applyBorder="1" applyAlignment="1" applyProtection="1">
      <alignment horizontal="center" vertical="center" wrapText="1"/>
    </xf>
    <xf numFmtId="0" fontId="31" fillId="2" borderId="51" xfId="0" applyFont="1" applyFill="1" applyBorder="1" applyAlignment="1" applyProtection="1">
      <alignment horizontal="center" vertical="center" wrapText="1"/>
    </xf>
    <xf numFmtId="0" fontId="31" fillId="2" borderId="43" xfId="0" applyFont="1" applyFill="1" applyBorder="1" applyAlignment="1" applyProtection="1">
      <alignment horizontal="center" vertical="center" wrapText="1"/>
    </xf>
    <xf numFmtId="0" fontId="31" fillId="2" borderId="54" xfId="0" applyFont="1" applyFill="1" applyBorder="1" applyAlignment="1" applyProtection="1">
      <alignment horizontal="center" vertical="center" wrapText="1"/>
    </xf>
    <xf numFmtId="0" fontId="31" fillId="2" borderId="49" xfId="0" applyFont="1" applyFill="1" applyBorder="1" applyAlignment="1" applyProtection="1">
      <alignment horizontal="center" vertical="center"/>
    </xf>
    <xf numFmtId="0" fontId="31" fillId="2" borderId="41" xfId="0" applyFont="1" applyFill="1" applyBorder="1" applyAlignment="1" applyProtection="1">
      <alignment horizontal="center" vertical="center"/>
    </xf>
    <xf numFmtId="0" fontId="31" fillId="2" borderId="52" xfId="0" applyFont="1" applyFill="1" applyBorder="1" applyAlignment="1" applyProtection="1">
      <alignment horizontal="center" vertical="center"/>
    </xf>
    <xf numFmtId="0" fontId="31" fillId="2" borderId="50" xfId="0" applyFont="1" applyFill="1" applyBorder="1" applyAlignment="1" applyProtection="1">
      <alignment horizontal="center" vertical="center" wrapText="1"/>
    </xf>
    <xf numFmtId="0" fontId="31" fillId="2" borderId="18" xfId="0" applyFont="1" applyFill="1" applyBorder="1" applyAlignment="1" applyProtection="1">
      <alignment horizontal="center" vertical="center" wrapText="1"/>
    </xf>
    <xf numFmtId="0" fontId="31" fillId="2" borderId="53" xfId="0" applyFont="1" applyFill="1" applyBorder="1" applyAlignment="1" applyProtection="1">
      <alignment horizontal="center" vertical="center" wrapText="1"/>
    </xf>
    <xf numFmtId="0" fontId="31" fillId="2" borderId="49" xfId="0" applyFont="1" applyFill="1" applyBorder="1" applyAlignment="1" applyProtection="1">
      <alignment horizontal="center" vertical="center" wrapText="1"/>
    </xf>
    <xf numFmtId="0" fontId="31" fillId="2" borderId="41" xfId="0" applyFont="1" applyFill="1" applyBorder="1" applyAlignment="1" applyProtection="1">
      <alignment horizontal="center" vertical="center" wrapText="1"/>
    </xf>
    <xf numFmtId="0" fontId="31" fillId="2" borderId="52" xfId="0" applyFont="1" applyFill="1" applyBorder="1" applyAlignment="1" applyProtection="1">
      <alignment horizontal="center" vertical="center" wrapText="1"/>
    </xf>
    <xf numFmtId="0" fontId="31" fillId="2" borderId="32" xfId="0" applyFont="1" applyFill="1" applyBorder="1" applyAlignment="1" applyProtection="1">
      <alignment horizontal="center" vertical="center" wrapText="1"/>
    </xf>
    <xf numFmtId="0" fontId="31" fillId="2" borderId="38" xfId="0" applyFont="1" applyFill="1" applyBorder="1" applyAlignment="1" applyProtection="1">
      <alignment horizontal="center" vertical="center" wrapText="1"/>
    </xf>
    <xf numFmtId="0" fontId="31" fillId="2" borderId="36" xfId="0" applyFont="1" applyFill="1" applyBorder="1" applyAlignment="1" applyProtection="1">
      <alignment horizontal="center" vertical="center" wrapText="1"/>
    </xf>
    <xf numFmtId="164" fontId="28" fillId="8" borderId="0" xfId="0" applyNumberFormat="1" applyFont="1" applyFill="1" applyBorder="1" applyAlignment="1" applyProtection="1">
      <alignment horizontal="center" vertical="center"/>
    </xf>
    <xf numFmtId="0" fontId="28" fillId="8" borderId="0" xfId="0" applyFont="1" applyFill="1" applyBorder="1" applyAlignment="1" applyProtection="1">
      <alignment horizontal="center" vertical="center"/>
    </xf>
    <xf numFmtId="164" fontId="28" fillId="8" borderId="0" xfId="0" applyNumberFormat="1" applyFont="1" applyFill="1" applyBorder="1" applyAlignment="1" applyProtection="1">
      <alignment horizontal="left" vertical="center"/>
    </xf>
    <xf numFmtId="0" fontId="28" fillId="8" borderId="0" xfId="0" applyFont="1" applyFill="1" applyBorder="1" applyAlignment="1" applyProtection="1">
      <alignment horizontal="left" vertical="center"/>
    </xf>
    <xf numFmtId="0" fontId="44" fillId="7" borderId="22" xfId="0" applyFont="1" applyFill="1" applyBorder="1" applyAlignment="1" applyProtection="1">
      <alignment horizontal="center"/>
    </xf>
    <xf numFmtId="0" fontId="44" fillId="7" borderId="23" xfId="0" applyFont="1" applyFill="1" applyBorder="1" applyAlignment="1" applyProtection="1">
      <alignment horizontal="center"/>
    </xf>
    <xf numFmtId="0" fontId="44" fillId="7" borderId="4" xfId="0" applyFont="1" applyFill="1" applyBorder="1" applyAlignment="1" applyProtection="1">
      <alignment horizontal="center"/>
    </xf>
    <xf numFmtId="0" fontId="28" fillId="8" borderId="1" xfId="0" applyFont="1" applyFill="1" applyBorder="1" applyAlignment="1" applyProtection="1">
      <alignment horizontal="left" vertical="center"/>
    </xf>
    <xf numFmtId="0" fontId="29" fillId="8" borderId="26" xfId="0" applyFont="1" applyFill="1" applyBorder="1" applyAlignment="1" applyProtection="1">
      <alignment horizontal="left" vertical="center" wrapText="1"/>
    </xf>
    <xf numFmtId="0" fontId="29" fillId="8" borderId="5" xfId="0" applyFont="1" applyFill="1" applyBorder="1" applyAlignment="1" applyProtection="1">
      <alignment horizontal="left" vertical="center" wrapText="1"/>
    </xf>
    <xf numFmtId="0" fontId="0" fillId="2" borderId="22"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2" borderId="26"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43" fillId="2" borderId="0" xfId="0" applyFont="1" applyFill="1" applyBorder="1" applyAlignment="1" applyProtection="1">
      <alignment horizontal="right"/>
    </xf>
    <xf numFmtId="0" fontId="43" fillId="2" borderId="1" xfId="0" applyFont="1" applyFill="1" applyBorder="1" applyAlignment="1" applyProtection="1">
      <alignment horizontal="right"/>
    </xf>
    <xf numFmtId="0" fontId="34" fillId="2" borderId="0" xfId="0" applyFont="1" applyFill="1" applyBorder="1" applyAlignment="1" applyProtection="1">
      <alignment horizontal="left" vertical="center" wrapText="1"/>
    </xf>
  </cellXfs>
  <cellStyles count="9">
    <cellStyle name="Lien hypertexte" xfId="3" builtinId="8"/>
    <cellStyle name="Milliers" xfId="1" builtinId="3"/>
    <cellStyle name="Milliers 2" xfId="7" xr:uid="{00000000-0005-0000-0000-000002000000}"/>
    <cellStyle name="Milliers 3" xfId="5" xr:uid="{00000000-0005-0000-0000-000003000000}"/>
    <cellStyle name="Normal" xfId="0" builtinId="0"/>
    <cellStyle name="Normal 2" xfId="4" xr:uid="{00000000-0005-0000-0000-000005000000}"/>
    <cellStyle name="Normal 3" xfId="6" xr:uid="{00000000-0005-0000-0000-000006000000}"/>
    <cellStyle name="Normal 4" xfId="2" xr:uid="{00000000-0005-0000-0000-000007000000}"/>
    <cellStyle name="Pourcentage" xfId="8" builtinId="5"/>
  </cellStyles>
  <dxfs count="5">
    <dxf>
      <numFmt numFmtId="168" formatCode="_-* #,##0.00\ [$€-40C]_-;\-* #,##0.00\ [$€-40C]_-;_-* &quot;-&quot;??\ [$€-40C]_-;_-@_-"/>
    </dxf>
    <dxf>
      <numFmt numFmtId="168" formatCode="_-* #,##0.00\ [$€-40C]_-;\-* #,##0.00\ [$€-40C]_-;_-* &quot;-&quot;??\ [$€-40C]_-;_-@_-"/>
    </dxf>
    <dxf>
      <numFmt numFmtId="168" formatCode="_-* #,##0.00\ [$€-40C]_-;\-* #,##0.00\ [$€-40C]_-;_-* &quot;-&quot;??\ [$€-40C]_-;_-@_-"/>
    </dxf>
    <dxf>
      <alignment horizontal="center" vertical="bottom" textRotation="0" wrapText="0" indent="0" justifyLastLine="0" shrinkToFit="0" readingOrder="0"/>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4</xdr:row>
      <xdr:rowOff>76200</xdr:rowOff>
    </xdr:from>
    <xdr:to>
      <xdr:col>2</xdr:col>
      <xdr:colOff>376371</xdr:colOff>
      <xdr:row>7</xdr:row>
      <xdr:rowOff>170606</xdr:rowOff>
    </xdr:to>
    <xdr:pic>
      <xdr:nvPicPr>
        <xdr:cNvPr id="3" name="Image 2">
          <a:extLst>
            <a:ext uri="{FF2B5EF4-FFF2-40B4-BE49-F238E27FC236}">
              <a16:creationId xmlns:a16="http://schemas.microsoft.com/office/drawing/2014/main" id="{5950FECD-2004-45B7-9B5E-11A7E8AA1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942975"/>
          <a:ext cx="1671770" cy="9135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2:G30" totalsRowShown="0">
  <autoFilter ref="A2:G30" xr:uid="{00000000-0009-0000-0100-000002000000}"/>
  <tableColumns count="7">
    <tableColumn id="1" xr3:uid="{00000000-0010-0000-0000-000001000000}" name="Code unité / acronyme labo"/>
    <tableColumn id="2" xr3:uid="{00000000-0010-0000-0000-000002000000}" name="N°RNSR"/>
    <tableColumn id="3" xr3:uid="{00000000-0010-0000-0000-000003000000}" name="Tutelle gestionnaire du projet"/>
    <tableColumn id="4" xr3:uid="{00000000-0010-0000-0000-000004000000}" name="N° SIRET tutelle gestionnaire" dataDxfId="3"/>
    <tableColumn id="5" xr3:uid="{00000000-0010-0000-0000-000005000000}" name="Nature juridique de la tutelle gestionnaire"/>
    <tableColumn id="6" xr3:uid="{00000000-0010-0000-0000-000006000000}" name="Tutelle hébergeante"/>
    <tableColumn id="7" xr3:uid="{00000000-0010-0000-0000-000007000000}" name="N° SIRET de la tutelle hébergeante"/>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1" displayName="Tableau1" ref="A3:B8" totalsRowShown="0">
  <autoFilter ref="A3:B8" xr:uid="{00000000-0009-0000-0100-000001000000}"/>
  <tableColumns count="2">
    <tableColumn id="1" xr3:uid="{00000000-0010-0000-0100-000001000000}" name="Ville"/>
    <tableColumn id="2" xr3:uid="{00000000-0010-0000-0100-000002000000}" name="Zone"/>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D4:E20" totalsRowShown="0">
  <autoFilter ref="D4:E20" xr:uid="{00000000-0009-0000-0100-000003000000}"/>
  <tableColumns count="2">
    <tableColumn id="1" xr3:uid="{00000000-0010-0000-0200-000001000000}" name="Catégorie"/>
    <tableColumn id="2" xr3:uid="{00000000-0010-0000-0200-000002000000}" name="Coût moyen" dataDxfId="2"/>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G5:I44" totalsRowShown="0">
  <autoFilter ref="G5:I44" xr:uid="{00000000-0009-0000-0100-000004000000}"/>
  <tableColumns count="3">
    <tableColumn id="1" xr3:uid="{00000000-0010-0000-0300-000001000000}" name="Catégorie"/>
    <tableColumn id="2" xr3:uid="{00000000-0010-0000-0300-000002000000}" name="Zone_2" dataDxfId="1"/>
    <tableColumn id="3" xr3:uid="{00000000-0010-0000-0300-000003000000}" name="Zone_3"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anr.fr/fileadmin/documents/2021/ANR-RF-2021_230621.pdf" TargetMode="External"/><Relationship Id="rId7" Type="http://schemas.openxmlformats.org/officeDocument/2006/relationships/hyperlink" Target="https://anr.fr/fileadmin/documents/2017/ANR-RF-Fiche-COUTS.pdf" TargetMode="External"/><Relationship Id="rId2" Type="http://schemas.openxmlformats.org/officeDocument/2006/relationships/hyperlink" Target="https://anr.fr/fileadmin/aap/2022/aapg-2022-v1.1.pdf" TargetMode="External"/><Relationship Id="rId1" Type="http://schemas.openxmlformats.org/officeDocument/2006/relationships/hyperlink" Target="https://anr.fr/fileadmin/documents/2021/PA-ANR-2022-V1.1.pdf" TargetMode="External"/><Relationship Id="rId6" Type="http://schemas.openxmlformats.org/officeDocument/2006/relationships/hyperlink" Target="https://iris.anr.fr/fr/login" TargetMode="External"/><Relationship Id="rId5" Type="http://schemas.openxmlformats.org/officeDocument/2006/relationships/hyperlink" Target="https://anr.fr/fr/detail/call/appel-a-projets-generique-aapg-2022/" TargetMode="External"/><Relationship Id="rId4" Type="http://schemas.openxmlformats.org/officeDocument/2006/relationships/hyperlink" Target="https://anr.fr/fileadmin/aap/2022/aapg-2022-Guide-V1.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isa.est@inserm.f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zoomScaleNormal="100" workbookViewId="0">
      <selection activeCell="M17" sqref="M17"/>
    </sheetView>
  </sheetViews>
  <sheetFormatPr baseColWidth="10" defaultRowHeight="14.4" x14ac:dyDescent="0.3"/>
  <cols>
    <col min="1" max="1" width="11.44140625" customWidth="1"/>
    <col min="14" max="14" width="13.6640625" customWidth="1"/>
    <col min="15" max="15" width="9.6640625" customWidth="1"/>
    <col min="16" max="16" width="11.44140625" customWidth="1"/>
  </cols>
  <sheetData>
    <row r="1" spans="1:16" x14ac:dyDescent="0.3">
      <c r="A1" s="66"/>
      <c r="B1" s="67"/>
      <c r="C1" s="68"/>
    </row>
    <row r="2" spans="1:16" ht="18" x14ac:dyDescent="0.35">
      <c r="A2" s="69"/>
      <c r="B2" s="70"/>
      <c r="C2" s="71"/>
      <c r="D2" s="65" t="s">
        <v>202</v>
      </c>
      <c r="E2" s="45"/>
      <c r="F2" s="45"/>
      <c r="G2" s="45"/>
      <c r="H2" s="45"/>
      <c r="I2" s="45"/>
      <c r="J2" s="45"/>
      <c r="K2" s="45"/>
      <c r="L2" s="45"/>
      <c r="M2" s="45"/>
      <c r="N2" s="45"/>
      <c r="O2" s="45"/>
      <c r="P2" s="46"/>
    </row>
    <row r="3" spans="1:16" ht="18" x14ac:dyDescent="0.35">
      <c r="A3" s="29"/>
      <c r="B3" s="28"/>
      <c r="C3" s="33"/>
      <c r="D3" s="47"/>
      <c r="E3" s="47"/>
      <c r="F3" s="47"/>
      <c r="G3" s="47"/>
      <c r="H3" s="47"/>
      <c r="I3" s="47"/>
      <c r="J3" s="47"/>
      <c r="K3" s="47"/>
      <c r="L3" s="47"/>
      <c r="M3" s="47"/>
      <c r="N3" s="47"/>
      <c r="O3" s="47"/>
      <c r="P3" s="48"/>
    </row>
    <row r="4" spans="1:16" ht="15.6" x14ac:dyDescent="0.3">
      <c r="A4" s="29"/>
      <c r="B4" s="28"/>
      <c r="C4" s="33"/>
      <c r="D4" s="189" t="s">
        <v>282</v>
      </c>
      <c r="E4" s="189"/>
      <c r="F4" s="189"/>
      <c r="G4" s="189"/>
      <c r="H4" s="189"/>
      <c r="I4" s="189"/>
      <c r="J4" s="189"/>
      <c r="K4" s="189"/>
      <c r="L4" s="189"/>
      <c r="M4" s="189"/>
      <c r="N4" s="189"/>
      <c r="O4" s="189"/>
      <c r="P4" s="190"/>
    </row>
    <row r="5" spans="1:16" ht="15.6" x14ac:dyDescent="0.3">
      <c r="A5" s="29"/>
      <c r="B5" s="28"/>
      <c r="C5" s="33"/>
      <c r="D5" s="189" t="s">
        <v>203</v>
      </c>
      <c r="E5" s="189"/>
      <c r="F5" s="189"/>
      <c r="G5" s="189"/>
      <c r="H5" s="189"/>
      <c r="I5" s="189"/>
      <c r="J5" s="189"/>
      <c r="K5" s="189"/>
      <c r="L5" s="189"/>
      <c r="M5" s="189"/>
      <c r="N5" s="189"/>
      <c r="O5" s="189"/>
      <c r="P5" s="190"/>
    </row>
    <row r="6" spans="1:16" ht="33" customHeight="1" x14ac:dyDescent="0.3">
      <c r="A6" s="29"/>
      <c r="B6" s="28"/>
      <c r="C6" s="33"/>
      <c r="D6" s="191" t="s">
        <v>205</v>
      </c>
      <c r="E6" s="191"/>
      <c r="F6" s="191"/>
      <c r="G6" s="191"/>
      <c r="H6" s="191"/>
      <c r="I6" s="191"/>
      <c r="J6" s="191"/>
      <c r="K6" s="191"/>
      <c r="L6" s="191"/>
      <c r="M6" s="191"/>
      <c r="N6" s="191"/>
      <c r="O6" s="191"/>
      <c r="P6" s="192"/>
    </row>
    <row r="7" spans="1:16" ht="15.6" x14ac:dyDescent="0.3">
      <c r="A7" s="29"/>
      <c r="B7" s="28"/>
      <c r="C7" s="33"/>
      <c r="D7" s="189" t="s">
        <v>204</v>
      </c>
      <c r="E7" s="189"/>
      <c r="F7" s="189"/>
      <c r="G7" s="189"/>
      <c r="H7" s="189"/>
      <c r="I7" s="189"/>
      <c r="J7" s="189"/>
      <c r="K7" s="189"/>
      <c r="L7" s="189"/>
      <c r="M7" s="189"/>
      <c r="N7" s="189"/>
      <c r="O7" s="189"/>
      <c r="P7" s="63"/>
    </row>
    <row r="8" spans="1:16" ht="15.6" x14ac:dyDescent="0.3">
      <c r="A8" s="29"/>
      <c r="B8" s="28"/>
      <c r="C8" s="33"/>
      <c r="D8" s="55"/>
      <c r="E8" s="55"/>
      <c r="F8" s="55"/>
      <c r="G8" s="55"/>
      <c r="H8" s="55"/>
      <c r="I8" s="55"/>
      <c r="J8" s="55"/>
      <c r="K8" s="55"/>
      <c r="L8" s="55"/>
      <c r="M8" s="55"/>
      <c r="N8" s="55"/>
      <c r="O8" s="55"/>
      <c r="P8" s="56"/>
    </row>
    <row r="9" spans="1:16" ht="31.5" customHeight="1" x14ac:dyDescent="0.3">
      <c r="A9" s="29"/>
      <c r="B9" s="28"/>
      <c r="C9" s="33"/>
      <c r="D9" s="191" t="s">
        <v>278</v>
      </c>
      <c r="E9" s="191"/>
      <c r="F9" s="191"/>
      <c r="G9" s="191"/>
      <c r="H9" s="191"/>
      <c r="I9" s="191"/>
      <c r="J9" s="191"/>
      <c r="K9" s="191"/>
      <c r="L9" s="191"/>
      <c r="M9" s="191"/>
      <c r="N9" s="191"/>
      <c r="O9" s="191"/>
      <c r="P9" s="64"/>
    </row>
    <row r="10" spans="1:16" ht="18" x14ac:dyDescent="0.35">
      <c r="A10" s="29"/>
      <c r="B10" s="28"/>
      <c r="C10" s="33"/>
      <c r="D10" s="47"/>
      <c r="E10" s="47"/>
      <c r="F10" s="47"/>
      <c r="G10" s="47"/>
      <c r="H10" s="47"/>
      <c r="I10" s="47"/>
      <c r="J10" s="47"/>
      <c r="K10" s="47"/>
      <c r="L10" s="47"/>
      <c r="M10" s="47"/>
      <c r="N10" s="47"/>
      <c r="O10" s="47"/>
      <c r="P10" s="48"/>
    </row>
    <row r="11" spans="1:16" ht="18" x14ac:dyDescent="0.35">
      <c r="A11" s="36"/>
      <c r="B11" s="37"/>
      <c r="C11" s="38"/>
      <c r="D11" s="188" t="s">
        <v>286</v>
      </c>
      <c r="E11" s="49"/>
      <c r="F11" s="49"/>
      <c r="G11" s="49"/>
      <c r="H11" s="49"/>
      <c r="I11" s="49"/>
      <c r="J11" s="49"/>
      <c r="K11" s="49"/>
      <c r="L11" s="49"/>
      <c r="M11" s="49"/>
      <c r="N11" s="49"/>
      <c r="O11" s="49"/>
      <c r="P11" s="50"/>
    </row>
  </sheetData>
  <sheetProtection algorithmName="SHA-512" hashValue="MRVRY7F0GxFxXMHfs4f4B/JViPcqL6FXtWh3D566Kk7dkzcNpdo0IoMNtDU85wiy5s5bYcvx/yVoViecMmY2Zw==" saltValue="ckFSxZxBJLhUki+8p7M4MA==" spinCount="100000" sheet="1" objects="1" scenarios="1" selectLockedCells="1"/>
  <mergeCells count="5">
    <mergeCell ref="D5:P5"/>
    <mergeCell ref="D4:P4"/>
    <mergeCell ref="D6:P6"/>
    <mergeCell ref="D7:O7"/>
    <mergeCell ref="D9:O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zoomScale="90" zoomScaleNormal="90" workbookViewId="0">
      <selection activeCell="D13" sqref="D13"/>
    </sheetView>
  </sheetViews>
  <sheetFormatPr baseColWidth="10" defaultRowHeight="14.4" x14ac:dyDescent="0.3"/>
  <cols>
    <col min="1" max="1" width="5.44140625" customWidth="1"/>
    <col min="2" max="2" width="34.5546875" customWidth="1"/>
    <col min="3" max="3" width="105.33203125" customWidth="1"/>
    <col min="4" max="4" width="130" customWidth="1"/>
  </cols>
  <sheetData>
    <row r="1" spans="1:13" ht="21" x14ac:dyDescent="0.3">
      <c r="A1" s="199" t="s">
        <v>45</v>
      </c>
      <c r="B1" s="200"/>
      <c r="C1" s="200"/>
      <c r="E1" s="27"/>
      <c r="F1" s="27"/>
      <c r="G1" s="27"/>
      <c r="H1" s="27"/>
      <c r="I1" s="27"/>
      <c r="J1" s="27"/>
      <c r="K1" s="27"/>
      <c r="L1" s="27"/>
      <c r="M1" s="27"/>
    </row>
    <row r="2" spans="1:13" x14ac:dyDescent="0.3">
      <c r="A2" s="30" t="s">
        <v>37</v>
      </c>
      <c r="B2" s="31"/>
      <c r="C2" s="31"/>
      <c r="D2" s="27"/>
      <c r="E2" s="27"/>
      <c r="F2" s="27"/>
      <c r="G2" s="27"/>
      <c r="H2" s="27"/>
      <c r="I2" s="27"/>
      <c r="J2" s="27"/>
      <c r="K2" s="27"/>
      <c r="L2" s="27"/>
      <c r="M2" s="27"/>
    </row>
    <row r="3" spans="1:13" x14ac:dyDescent="0.3">
      <c r="A3" s="30" t="s">
        <v>38</v>
      </c>
      <c r="B3" s="31"/>
      <c r="C3" s="31"/>
      <c r="D3" s="27"/>
      <c r="E3" s="27"/>
      <c r="F3" s="27"/>
      <c r="G3" s="27"/>
      <c r="H3" s="27"/>
      <c r="I3" s="27"/>
      <c r="J3" s="27"/>
      <c r="K3" s="27"/>
      <c r="L3" s="27"/>
      <c r="M3" s="27"/>
    </row>
    <row r="4" spans="1:13" x14ac:dyDescent="0.3">
      <c r="A4" s="30" t="s">
        <v>39</v>
      </c>
      <c r="B4" s="31"/>
      <c r="C4" s="31"/>
      <c r="D4" s="27"/>
      <c r="E4" s="27"/>
      <c r="F4" s="27"/>
      <c r="G4" s="27"/>
      <c r="H4" s="27"/>
      <c r="I4" s="27"/>
      <c r="J4" s="27"/>
      <c r="K4" s="27"/>
      <c r="L4" s="27"/>
      <c r="M4" s="27"/>
    </row>
    <row r="5" spans="1:13" x14ac:dyDescent="0.3">
      <c r="A5" s="30" t="s">
        <v>40</v>
      </c>
      <c r="B5" s="31"/>
      <c r="C5" s="31"/>
      <c r="D5" s="27"/>
      <c r="E5" s="27"/>
      <c r="F5" s="27"/>
      <c r="G5" s="27"/>
      <c r="H5" s="27"/>
      <c r="I5" s="27"/>
      <c r="J5" s="27"/>
      <c r="K5" s="27"/>
      <c r="L5" s="27"/>
      <c r="M5" s="27"/>
    </row>
    <row r="6" spans="1:13" ht="15" customHeight="1" x14ac:dyDescent="0.3">
      <c r="A6" s="30" t="s">
        <v>41</v>
      </c>
      <c r="B6" s="31"/>
      <c r="C6" s="31"/>
      <c r="D6" s="27"/>
      <c r="E6" s="27"/>
      <c r="F6" s="27"/>
      <c r="G6" s="27"/>
      <c r="H6" s="27"/>
      <c r="I6" s="27"/>
      <c r="J6" s="27"/>
      <c r="K6" s="27"/>
      <c r="L6" s="27"/>
      <c r="M6" s="27"/>
    </row>
    <row r="7" spans="1:13" ht="15.6" x14ac:dyDescent="0.3">
      <c r="A7" s="32"/>
      <c r="B7" s="31"/>
      <c r="C7" s="31"/>
      <c r="D7" s="27"/>
      <c r="E7" s="27"/>
      <c r="F7" s="27"/>
      <c r="G7" s="27"/>
      <c r="H7" s="27"/>
      <c r="I7" s="27"/>
      <c r="J7" s="27"/>
      <c r="K7" s="27"/>
      <c r="L7" s="27"/>
      <c r="M7" s="27"/>
    </row>
    <row r="8" spans="1:13" x14ac:dyDescent="0.3">
      <c r="A8" s="30" t="s">
        <v>42</v>
      </c>
      <c r="B8" s="31"/>
      <c r="C8" s="31"/>
      <c r="D8" s="27"/>
      <c r="E8" s="27"/>
      <c r="F8" s="27"/>
      <c r="G8" s="27"/>
      <c r="H8" s="27"/>
      <c r="I8" s="27"/>
      <c r="J8" s="27"/>
      <c r="K8" s="27"/>
      <c r="L8" s="27"/>
      <c r="M8" s="27"/>
    </row>
    <row r="9" spans="1:13" x14ac:dyDescent="0.3">
      <c r="A9" s="30" t="s">
        <v>43</v>
      </c>
      <c r="B9" s="31"/>
      <c r="C9" s="31"/>
      <c r="D9" s="27"/>
      <c r="E9" s="27"/>
      <c r="F9" s="27"/>
      <c r="G9" s="27"/>
      <c r="H9" s="27"/>
      <c r="I9" s="27"/>
      <c r="J9" s="27"/>
      <c r="K9" s="27"/>
      <c r="L9" s="27"/>
      <c r="M9" s="27"/>
    </row>
    <row r="10" spans="1:13" x14ac:dyDescent="0.3">
      <c r="A10" s="1"/>
      <c r="B10" s="27"/>
      <c r="C10" s="27"/>
      <c r="D10" s="27"/>
      <c r="E10" s="27"/>
      <c r="F10" s="27"/>
      <c r="G10" s="27"/>
      <c r="H10" s="27"/>
      <c r="I10" s="27"/>
      <c r="J10" s="27"/>
      <c r="K10" s="27"/>
      <c r="L10" s="27"/>
      <c r="M10" s="27"/>
    </row>
    <row r="11" spans="1:13" ht="23.25" customHeight="1" x14ac:dyDescent="0.3">
      <c r="A11" s="199" t="s">
        <v>190</v>
      </c>
      <c r="B11" s="200"/>
      <c r="C11" s="200"/>
      <c r="D11" s="27"/>
      <c r="E11" s="27"/>
      <c r="F11" s="27"/>
      <c r="G11" s="27"/>
      <c r="H11" s="27"/>
      <c r="I11" s="27"/>
      <c r="J11" s="27"/>
      <c r="K11" s="27"/>
      <c r="L11" s="27"/>
      <c r="M11" s="27"/>
    </row>
    <row r="12" spans="1:13" ht="15" thickBot="1" x14ac:dyDescent="0.35">
      <c r="A12" s="1"/>
      <c r="B12" s="1"/>
      <c r="C12" s="2"/>
      <c r="D12" s="27"/>
      <c r="E12" s="27"/>
      <c r="F12" s="27"/>
      <c r="G12" s="27"/>
      <c r="H12" s="27"/>
      <c r="I12" s="27"/>
      <c r="J12" s="27"/>
      <c r="K12" s="27"/>
      <c r="L12" s="27"/>
      <c r="M12" s="27"/>
    </row>
    <row r="13" spans="1:13" ht="244.8" x14ac:dyDescent="0.3">
      <c r="A13" s="1"/>
      <c r="B13" s="3" t="s">
        <v>0</v>
      </c>
      <c r="C13" s="4" t="s">
        <v>1</v>
      </c>
      <c r="E13" s="27"/>
      <c r="F13" s="27"/>
      <c r="G13" s="27"/>
      <c r="H13" s="27"/>
      <c r="I13" s="27"/>
      <c r="J13" s="27"/>
      <c r="K13" s="27"/>
      <c r="L13" s="27"/>
      <c r="M13" s="27"/>
    </row>
    <row r="14" spans="1:13" x14ac:dyDescent="0.3">
      <c r="A14" s="1"/>
      <c r="B14" s="196" t="s">
        <v>2</v>
      </c>
      <c r="C14" s="193" t="s">
        <v>104</v>
      </c>
      <c r="D14" s="27"/>
      <c r="E14" s="27"/>
      <c r="F14" s="27"/>
      <c r="G14" s="27"/>
      <c r="H14" s="27"/>
      <c r="I14" s="27"/>
      <c r="J14" s="27"/>
      <c r="K14" s="27"/>
      <c r="L14" s="27"/>
      <c r="M14" s="27"/>
    </row>
    <row r="15" spans="1:13" x14ac:dyDescent="0.3">
      <c r="A15" s="1"/>
      <c r="B15" s="197"/>
      <c r="C15" s="194"/>
      <c r="D15" s="27"/>
      <c r="E15" s="27"/>
      <c r="F15" s="27"/>
      <c r="G15" s="27"/>
      <c r="H15" s="27"/>
      <c r="I15" s="27"/>
      <c r="J15" s="27"/>
      <c r="K15" s="27"/>
      <c r="L15" s="27"/>
      <c r="M15" s="27"/>
    </row>
    <row r="16" spans="1:13" ht="54.75" customHeight="1" x14ac:dyDescent="0.3">
      <c r="A16" s="1"/>
      <c r="B16" s="198"/>
      <c r="C16" s="195"/>
      <c r="D16" s="27"/>
      <c r="E16" s="27"/>
      <c r="F16" s="27"/>
      <c r="G16" s="27"/>
      <c r="H16" s="27"/>
      <c r="I16" s="27"/>
      <c r="J16" s="27"/>
      <c r="K16" s="27"/>
      <c r="L16" s="27"/>
      <c r="M16" s="27"/>
    </row>
    <row r="17" spans="1:13" x14ac:dyDescent="0.3">
      <c r="A17" s="203" t="s">
        <v>3</v>
      </c>
      <c r="B17" s="201" t="s">
        <v>4</v>
      </c>
      <c r="C17" s="5" t="s">
        <v>5</v>
      </c>
      <c r="D17" s="27"/>
      <c r="E17" s="27"/>
      <c r="F17" s="27"/>
      <c r="G17" s="27"/>
      <c r="H17" s="27"/>
      <c r="I17" s="27"/>
      <c r="J17" s="27"/>
      <c r="K17" s="27"/>
      <c r="L17" s="27"/>
      <c r="M17" s="27"/>
    </row>
    <row r="18" spans="1:13" ht="28.8" x14ac:dyDescent="0.3">
      <c r="A18" s="204"/>
      <c r="B18" s="202"/>
      <c r="C18" s="6" t="s">
        <v>196</v>
      </c>
      <c r="D18" s="27"/>
      <c r="E18" s="27"/>
      <c r="F18" s="27"/>
      <c r="G18" s="27"/>
      <c r="H18" s="27"/>
      <c r="I18" s="27"/>
      <c r="J18" s="27"/>
      <c r="K18" s="27"/>
      <c r="L18" s="27"/>
      <c r="M18" s="27"/>
    </row>
    <row r="19" spans="1:13" x14ac:dyDescent="0.3">
      <c r="A19" s="204"/>
      <c r="B19" s="202"/>
      <c r="C19" s="6" t="s">
        <v>6</v>
      </c>
      <c r="D19" s="27"/>
      <c r="E19" s="27"/>
      <c r="F19" s="27"/>
      <c r="G19" s="27"/>
      <c r="H19" s="27"/>
      <c r="I19" s="27"/>
      <c r="J19" s="27"/>
      <c r="K19" s="27"/>
      <c r="L19" s="27"/>
      <c r="M19" s="27"/>
    </row>
    <row r="20" spans="1:13" ht="28.8" x14ac:dyDescent="0.3">
      <c r="A20" s="204"/>
      <c r="B20" s="12" t="s">
        <v>7</v>
      </c>
      <c r="C20" s="9" t="s">
        <v>195</v>
      </c>
      <c r="D20" s="27"/>
      <c r="E20" s="27"/>
      <c r="F20" s="27"/>
      <c r="G20" s="27"/>
      <c r="H20" s="27"/>
      <c r="I20" s="27"/>
      <c r="J20" s="27"/>
      <c r="K20" s="27"/>
      <c r="L20" s="27"/>
      <c r="M20" s="27"/>
    </row>
    <row r="21" spans="1:13" ht="72.599999999999994" thickBot="1" x14ac:dyDescent="0.35">
      <c r="A21" s="205"/>
      <c r="B21" s="13" t="s">
        <v>8</v>
      </c>
      <c r="C21" s="10" t="s">
        <v>102</v>
      </c>
      <c r="D21" s="27"/>
      <c r="E21" s="27"/>
      <c r="F21" s="27"/>
      <c r="G21" s="27"/>
      <c r="H21" s="27"/>
      <c r="I21" s="27"/>
      <c r="J21" s="27"/>
      <c r="K21" s="27"/>
      <c r="L21" s="27"/>
      <c r="M21" s="27"/>
    </row>
    <row r="22" spans="1:13" ht="158.4" x14ac:dyDescent="0.3">
      <c r="A22" s="1"/>
      <c r="B22" s="11" t="s">
        <v>9</v>
      </c>
      <c r="C22" s="7" t="s">
        <v>191</v>
      </c>
      <c r="D22" s="27"/>
      <c r="E22" s="27"/>
      <c r="F22" s="27"/>
      <c r="G22" s="27"/>
      <c r="H22" s="27"/>
      <c r="I22" s="27"/>
      <c r="J22" s="27"/>
      <c r="K22" s="27"/>
      <c r="L22" s="27"/>
      <c r="M22" s="27"/>
    </row>
    <row r="23" spans="1:13" x14ac:dyDescent="0.3">
      <c r="A23" s="1"/>
      <c r="B23" s="8" t="s">
        <v>10</v>
      </c>
      <c r="C23" s="9" t="s">
        <v>11</v>
      </c>
      <c r="D23" s="27"/>
      <c r="E23" s="27"/>
      <c r="F23" s="27"/>
      <c r="G23" s="27"/>
      <c r="H23" s="27"/>
      <c r="I23" s="27"/>
      <c r="J23" s="27"/>
      <c r="K23" s="27"/>
      <c r="L23" s="27"/>
      <c r="M23" s="27"/>
    </row>
    <row r="24" spans="1:13" x14ac:dyDescent="0.3">
      <c r="A24" s="27"/>
      <c r="B24" s="27"/>
      <c r="C24" s="27"/>
      <c r="D24" s="27"/>
      <c r="E24" s="27"/>
      <c r="F24" s="27"/>
      <c r="G24" s="27"/>
      <c r="H24" s="27"/>
      <c r="I24" s="27"/>
      <c r="J24" s="27"/>
      <c r="K24" s="27"/>
      <c r="L24" s="27"/>
      <c r="M24" s="27"/>
    </row>
    <row r="25" spans="1:13" x14ac:dyDescent="0.3">
      <c r="A25" s="27"/>
      <c r="B25" s="27"/>
      <c r="C25" s="27"/>
      <c r="D25" s="27"/>
      <c r="E25" s="27"/>
      <c r="F25" s="27"/>
      <c r="G25" s="27"/>
      <c r="H25" s="27"/>
      <c r="I25" s="27"/>
      <c r="J25" s="27"/>
      <c r="K25" s="27"/>
      <c r="L25" s="27"/>
      <c r="M25" s="27"/>
    </row>
    <row r="26" spans="1:13" x14ac:dyDescent="0.3">
      <c r="A26" s="27"/>
      <c r="B26" s="27"/>
      <c r="C26" s="27"/>
      <c r="D26" s="27"/>
      <c r="E26" s="27"/>
      <c r="F26" s="27"/>
      <c r="G26" s="27"/>
      <c r="H26" s="27"/>
      <c r="I26" s="27"/>
      <c r="J26" s="27"/>
      <c r="K26" s="27"/>
      <c r="L26" s="27"/>
      <c r="M26" s="27"/>
    </row>
    <row r="27" spans="1:13" x14ac:dyDescent="0.3">
      <c r="A27" s="27"/>
      <c r="B27" s="27"/>
      <c r="C27" s="27"/>
      <c r="D27" s="27"/>
      <c r="E27" s="27"/>
      <c r="F27" s="27"/>
      <c r="G27" s="27"/>
      <c r="H27" s="27"/>
      <c r="I27" s="27"/>
      <c r="J27" s="27"/>
      <c r="K27" s="27"/>
      <c r="L27" s="27"/>
      <c r="M27" s="27"/>
    </row>
    <row r="28" spans="1:13" x14ac:dyDescent="0.3">
      <c r="A28" s="27"/>
      <c r="B28" s="27"/>
      <c r="C28" s="27"/>
      <c r="D28" s="27"/>
      <c r="E28" s="27"/>
      <c r="F28" s="27"/>
      <c r="G28" s="27"/>
      <c r="H28" s="27"/>
      <c r="I28" s="27"/>
      <c r="J28" s="27"/>
      <c r="K28" s="27"/>
      <c r="L28" s="27"/>
      <c r="M28" s="27"/>
    </row>
    <row r="29" spans="1:13" x14ac:dyDescent="0.3">
      <c r="A29" s="27"/>
      <c r="B29" s="27"/>
      <c r="C29" s="27"/>
      <c r="D29" s="27"/>
      <c r="E29" s="27"/>
      <c r="F29" s="27"/>
      <c r="G29" s="27"/>
      <c r="H29" s="27"/>
      <c r="I29" s="27"/>
      <c r="J29" s="27"/>
      <c r="K29" s="27"/>
      <c r="L29" s="27"/>
      <c r="M29" s="27"/>
    </row>
    <row r="30" spans="1:13" x14ac:dyDescent="0.3">
      <c r="A30" s="27"/>
      <c r="B30" s="27"/>
      <c r="C30" s="27"/>
      <c r="D30" s="27"/>
      <c r="E30" s="27"/>
      <c r="F30" s="27"/>
      <c r="G30" s="27"/>
      <c r="H30" s="27"/>
      <c r="I30" s="27"/>
      <c r="J30" s="27"/>
      <c r="K30" s="27"/>
      <c r="L30" s="27"/>
      <c r="M30" s="27"/>
    </row>
    <row r="31" spans="1:13" x14ac:dyDescent="0.3">
      <c r="A31" s="27"/>
      <c r="B31" s="27"/>
      <c r="C31" s="27"/>
      <c r="D31" s="27"/>
      <c r="E31" s="27"/>
      <c r="F31" s="27"/>
      <c r="G31" s="27"/>
      <c r="H31" s="27"/>
      <c r="I31" s="27"/>
      <c r="J31" s="27"/>
      <c r="K31" s="27"/>
      <c r="L31" s="27"/>
      <c r="M31" s="27"/>
    </row>
    <row r="32" spans="1:13" x14ac:dyDescent="0.3">
      <c r="A32" s="27"/>
      <c r="B32" s="27"/>
      <c r="C32" s="27"/>
      <c r="D32" s="27"/>
      <c r="E32" s="27"/>
      <c r="F32" s="27"/>
      <c r="G32" s="27"/>
      <c r="H32" s="27"/>
      <c r="I32" s="27"/>
      <c r="J32" s="27"/>
      <c r="K32" s="27"/>
      <c r="L32" s="27"/>
      <c r="M32" s="27"/>
    </row>
    <row r="33" spans="1:13" x14ac:dyDescent="0.3">
      <c r="A33" s="27"/>
      <c r="B33" s="27"/>
      <c r="C33" s="27"/>
      <c r="D33" s="27"/>
      <c r="E33" s="27"/>
      <c r="F33" s="27"/>
      <c r="G33" s="27"/>
      <c r="H33" s="27"/>
      <c r="I33" s="27"/>
      <c r="J33" s="27"/>
      <c r="K33" s="27"/>
      <c r="L33" s="27"/>
      <c r="M33" s="27"/>
    </row>
    <row r="34" spans="1:13" x14ac:dyDescent="0.3">
      <c r="B34" s="27"/>
      <c r="C34" s="27"/>
      <c r="D34" s="27"/>
      <c r="E34" s="27"/>
      <c r="F34" s="27"/>
      <c r="G34" s="27"/>
      <c r="H34" s="27"/>
      <c r="I34" s="27"/>
      <c r="J34" s="27"/>
      <c r="K34" s="27"/>
      <c r="L34" s="27"/>
      <c r="M34" s="27"/>
    </row>
  </sheetData>
  <mergeCells count="6">
    <mergeCell ref="C14:C16"/>
    <mergeCell ref="B14:B16"/>
    <mergeCell ref="A11:C11"/>
    <mergeCell ref="A1:C1"/>
    <mergeCell ref="B17:B19"/>
    <mergeCell ref="A17:A21"/>
  </mergeCells>
  <hyperlinks>
    <hyperlink ref="A2" r:id="rId1" xr:uid="{00000000-0004-0000-0100-000000000000}"/>
    <hyperlink ref="A3" r:id="rId2" xr:uid="{00000000-0004-0000-0100-000001000000}"/>
    <hyperlink ref="A4" r:id="rId3" xr:uid="{00000000-0004-0000-0100-000002000000}"/>
    <hyperlink ref="A5" r:id="rId4" xr:uid="{00000000-0004-0000-0100-000003000000}"/>
    <hyperlink ref="A6" r:id="rId5" xr:uid="{00000000-0004-0000-0100-000004000000}"/>
    <hyperlink ref="A8" r:id="rId6" xr:uid="{00000000-0004-0000-0100-000005000000}"/>
    <hyperlink ref="A9" r:id="rId7" xr:uid="{00000000-0004-0000-0100-000006000000}"/>
  </hyperlink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Normal="100" workbookViewId="0">
      <selection activeCell="B7" sqref="B7"/>
    </sheetView>
  </sheetViews>
  <sheetFormatPr baseColWidth="10" defaultRowHeight="14.4" x14ac:dyDescent="0.3"/>
  <cols>
    <col min="1" max="1" width="36.5546875" customWidth="1"/>
    <col min="2" max="2" width="42.33203125" customWidth="1"/>
    <col min="3" max="3" width="23.6640625" customWidth="1"/>
    <col min="4" max="4" width="23.5546875" bestFit="1" customWidth="1"/>
  </cols>
  <sheetData>
    <row r="1" spans="1:4" ht="18" x14ac:dyDescent="0.35">
      <c r="A1" s="206" t="s">
        <v>63</v>
      </c>
      <c r="B1" s="207"/>
      <c r="C1" s="208"/>
      <c r="D1" s="25"/>
    </row>
    <row r="2" spans="1:4" x14ac:dyDescent="0.3">
      <c r="A2" s="35" t="s">
        <v>12</v>
      </c>
      <c r="B2" s="28"/>
      <c r="C2" s="33"/>
      <c r="D2" s="44"/>
    </row>
    <row r="3" spans="1:4" x14ac:dyDescent="0.3">
      <c r="A3" s="29"/>
      <c r="B3" s="28"/>
      <c r="C3" s="33"/>
    </row>
    <row r="4" spans="1:4" x14ac:dyDescent="0.3">
      <c r="A4" s="212" t="s">
        <v>44</v>
      </c>
      <c r="B4" s="213"/>
      <c r="C4" s="214"/>
    </row>
    <row r="5" spans="1:4" x14ac:dyDescent="0.3">
      <c r="A5" s="29"/>
      <c r="B5" s="28"/>
      <c r="C5" s="33"/>
    </row>
    <row r="6" spans="1:4" x14ac:dyDescent="0.3">
      <c r="A6" s="34" t="s">
        <v>13</v>
      </c>
      <c r="B6" s="28"/>
      <c r="C6" s="33"/>
    </row>
    <row r="7" spans="1:4" ht="24.6" x14ac:dyDescent="0.3">
      <c r="A7" s="34" t="s">
        <v>14</v>
      </c>
      <c r="B7" s="187"/>
      <c r="C7" s="43" t="s">
        <v>201</v>
      </c>
    </row>
    <row r="8" spans="1:4" x14ac:dyDescent="0.3">
      <c r="A8" s="176" t="s">
        <v>15</v>
      </c>
      <c r="B8" s="177" t="e">
        <f>VLOOKUP($B$7,'Source Champs automatiques'!A3:B28,2,FALSE)</f>
        <v>#N/A</v>
      </c>
      <c r="C8" s="178"/>
    </row>
    <row r="9" spans="1:4" ht="30" customHeight="1" x14ac:dyDescent="0.3">
      <c r="A9" s="176" t="s">
        <v>16</v>
      </c>
      <c r="B9" s="177" t="s">
        <v>92</v>
      </c>
      <c r="C9" s="179" t="s">
        <v>101</v>
      </c>
      <c r="D9" s="24"/>
    </row>
    <row r="10" spans="1:4" x14ac:dyDescent="0.3">
      <c r="A10" s="176" t="s">
        <v>17</v>
      </c>
      <c r="B10" s="177" t="s">
        <v>90</v>
      </c>
      <c r="C10" s="178"/>
    </row>
    <row r="11" spans="1:4" x14ac:dyDescent="0.3">
      <c r="A11" s="176" t="s">
        <v>18</v>
      </c>
      <c r="B11" s="177" t="s">
        <v>91</v>
      </c>
      <c r="C11" s="178"/>
    </row>
    <row r="12" spans="1:4" x14ac:dyDescent="0.3">
      <c r="A12" s="176" t="s">
        <v>19</v>
      </c>
      <c r="B12" s="177" t="e">
        <f>VLOOKUP($B$7,'Source Champs automatiques'!A3:G28,6,FALSE)</f>
        <v>#N/A</v>
      </c>
      <c r="C12" s="178"/>
    </row>
    <row r="13" spans="1:4" x14ac:dyDescent="0.3">
      <c r="A13" s="176" t="s">
        <v>20</v>
      </c>
      <c r="B13" s="180" t="e">
        <f>VLOOKUP($B$12,'Source Champs automatiques'!F3:G28,2,FALSE)</f>
        <v>#N/A</v>
      </c>
      <c r="C13" s="178"/>
    </row>
    <row r="14" spans="1:4" x14ac:dyDescent="0.3">
      <c r="A14" s="176"/>
      <c r="B14" s="181"/>
      <c r="C14" s="178"/>
    </row>
    <row r="15" spans="1:4" x14ac:dyDescent="0.3">
      <c r="A15" s="182"/>
      <c r="B15" s="181"/>
      <c r="C15" s="178"/>
    </row>
    <row r="16" spans="1:4" x14ac:dyDescent="0.3">
      <c r="A16" s="209" t="s">
        <v>21</v>
      </c>
      <c r="B16" s="210"/>
      <c r="C16" s="211"/>
      <c r="D16" s="26"/>
    </row>
    <row r="17" spans="1:4" x14ac:dyDescent="0.3">
      <c r="A17" s="182" t="s">
        <v>22</v>
      </c>
      <c r="B17" s="181" t="s">
        <v>46</v>
      </c>
      <c r="C17" s="178"/>
    </row>
    <row r="18" spans="1:4" x14ac:dyDescent="0.3">
      <c r="A18" s="182" t="s">
        <v>23</v>
      </c>
      <c r="B18" s="181" t="s">
        <v>47</v>
      </c>
      <c r="C18" s="178"/>
    </row>
    <row r="19" spans="1:4" x14ac:dyDescent="0.3">
      <c r="A19" s="182" t="s">
        <v>24</v>
      </c>
      <c r="B19" s="181" t="s">
        <v>48</v>
      </c>
      <c r="C19" s="178"/>
    </row>
    <row r="20" spans="1:4" x14ac:dyDescent="0.3">
      <c r="A20" s="182" t="s">
        <v>25</v>
      </c>
      <c r="B20" s="181" t="s">
        <v>49</v>
      </c>
      <c r="C20" s="178"/>
    </row>
    <row r="21" spans="1:4" x14ac:dyDescent="0.3">
      <c r="A21" s="182" t="s">
        <v>50</v>
      </c>
      <c r="B21" s="183">
        <v>5</v>
      </c>
      <c r="C21" s="178"/>
    </row>
    <row r="22" spans="1:4" x14ac:dyDescent="0.3">
      <c r="A22" s="182" t="s">
        <v>26</v>
      </c>
      <c r="B22" s="183" t="s">
        <v>51</v>
      </c>
      <c r="C22" s="178"/>
    </row>
    <row r="23" spans="1:4" x14ac:dyDescent="0.3">
      <c r="A23" s="182" t="s">
        <v>27</v>
      </c>
      <c r="B23" s="183" t="s">
        <v>52</v>
      </c>
      <c r="C23" s="178"/>
    </row>
    <row r="24" spans="1:4" x14ac:dyDescent="0.3">
      <c r="A24" s="182" t="s">
        <v>28</v>
      </c>
      <c r="B24" s="183">
        <v>67037</v>
      </c>
      <c r="C24" s="178"/>
    </row>
    <row r="25" spans="1:4" x14ac:dyDescent="0.3">
      <c r="A25" s="182" t="s">
        <v>29</v>
      </c>
      <c r="B25" s="183" t="s">
        <v>53</v>
      </c>
      <c r="C25" s="178"/>
    </row>
    <row r="26" spans="1:4" x14ac:dyDescent="0.3">
      <c r="A26" s="182" t="s">
        <v>30</v>
      </c>
      <c r="B26" s="183">
        <v>2</v>
      </c>
      <c r="C26" s="178"/>
    </row>
    <row r="27" spans="1:4" x14ac:dyDescent="0.3">
      <c r="A27" s="182" t="s">
        <v>31</v>
      </c>
      <c r="B27" s="183" t="s">
        <v>54</v>
      </c>
      <c r="C27" s="178"/>
    </row>
    <row r="28" spans="1:4" x14ac:dyDescent="0.3">
      <c r="A28" s="182"/>
      <c r="B28" s="181"/>
      <c r="C28" s="178"/>
    </row>
    <row r="29" spans="1:4" x14ac:dyDescent="0.3">
      <c r="A29" s="209" t="s">
        <v>32</v>
      </c>
      <c r="B29" s="210"/>
      <c r="C29" s="211"/>
      <c r="D29" s="26"/>
    </row>
    <row r="30" spans="1:4" x14ac:dyDescent="0.3">
      <c r="A30" s="182" t="s">
        <v>22</v>
      </c>
      <c r="B30" s="181" t="s">
        <v>55</v>
      </c>
      <c r="C30" s="178"/>
    </row>
    <row r="31" spans="1:4" x14ac:dyDescent="0.3">
      <c r="A31" s="182" t="s">
        <v>23</v>
      </c>
      <c r="B31" s="181" t="s">
        <v>197</v>
      </c>
      <c r="C31" s="178"/>
    </row>
    <row r="32" spans="1:4" x14ac:dyDescent="0.3">
      <c r="A32" s="182" t="s">
        <v>24</v>
      </c>
      <c r="B32" s="181" t="s">
        <v>198</v>
      </c>
      <c r="C32" s="178"/>
    </row>
    <row r="33" spans="1:4" x14ac:dyDescent="0.3">
      <c r="A33" s="182" t="s">
        <v>25</v>
      </c>
      <c r="B33" s="181" t="s">
        <v>199</v>
      </c>
      <c r="C33" s="178"/>
    </row>
    <row r="34" spans="1:4" x14ac:dyDescent="0.3">
      <c r="A34" s="182" t="s">
        <v>50</v>
      </c>
      <c r="B34" s="183">
        <v>5</v>
      </c>
      <c r="C34" s="178"/>
    </row>
    <row r="35" spans="1:4" x14ac:dyDescent="0.3">
      <c r="A35" s="182" t="s">
        <v>26</v>
      </c>
      <c r="B35" s="183" t="s">
        <v>51</v>
      </c>
      <c r="C35" s="178"/>
    </row>
    <row r="36" spans="1:4" x14ac:dyDescent="0.3">
      <c r="A36" s="182" t="s">
        <v>27</v>
      </c>
      <c r="B36" s="183" t="s">
        <v>52</v>
      </c>
      <c r="C36" s="178"/>
    </row>
    <row r="37" spans="1:4" x14ac:dyDescent="0.3">
      <c r="A37" s="182" t="s">
        <v>28</v>
      </c>
      <c r="B37" s="183">
        <v>67037</v>
      </c>
      <c r="C37" s="178"/>
    </row>
    <row r="38" spans="1:4" x14ac:dyDescent="0.3">
      <c r="A38" s="182" t="s">
        <v>29</v>
      </c>
      <c r="B38" s="183" t="s">
        <v>53</v>
      </c>
      <c r="C38" s="178"/>
    </row>
    <row r="39" spans="1:4" x14ac:dyDescent="0.3">
      <c r="A39" s="182" t="s">
        <v>30</v>
      </c>
      <c r="B39" s="183">
        <v>2</v>
      </c>
      <c r="C39" s="178"/>
    </row>
    <row r="40" spans="1:4" x14ac:dyDescent="0.3">
      <c r="A40" s="182" t="s">
        <v>31</v>
      </c>
      <c r="B40" s="183" t="s">
        <v>54</v>
      </c>
      <c r="C40" s="178"/>
    </row>
    <row r="41" spans="1:4" x14ac:dyDescent="0.3">
      <c r="A41" s="182" t="s">
        <v>59</v>
      </c>
      <c r="B41" s="52" t="s">
        <v>200</v>
      </c>
      <c r="C41" s="178"/>
    </row>
    <row r="42" spans="1:4" x14ac:dyDescent="0.3">
      <c r="A42" s="182" t="s">
        <v>60</v>
      </c>
      <c r="B42" s="183" t="s">
        <v>283</v>
      </c>
      <c r="C42" s="178"/>
    </row>
    <row r="43" spans="1:4" x14ac:dyDescent="0.3">
      <c r="A43" s="182" t="s">
        <v>61</v>
      </c>
      <c r="B43" s="183" t="s">
        <v>62</v>
      </c>
      <c r="C43" s="178"/>
    </row>
    <row r="44" spans="1:4" x14ac:dyDescent="0.3">
      <c r="A44" s="182"/>
      <c r="B44" s="181"/>
      <c r="C44" s="178"/>
    </row>
    <row r="45" spans="1:4" x14ac:dyDescent="0.3">
      <c r="A45" s="209" t="s">
        <v>33</v>
      </c>
      <c r="B45" s="210"/>
      <c r="C45" s="211"/>
      <c r="D45" s="26"/>
    </row>
    <row r="46" spans="1:4" x14ac:dyDescent="0.3">
      <c r="A46" s="182" t="s">
        <v>34</v>
      </c>
      <c r="B46" s="181" t="s">
        <v>56</v>
      </c>
      <c r="C46" s="178"/>
    </row>
    <row r="47" spans="1:4" x14ac:dyDescent="0.3">
      <c r="A47" s="182" t="s">
        <v>35</v>
      </c>
      <c r="B47" s="181" t="s">
        <v>57</v>
      </c>
      <c r="C47" s="178"/>
    </row>
    <row r="48" spans="1:4" x14ac:dyDescent="0.3">
      <c r="A48" s="184" t="s">
        <v>36</v>
      </c>
      <c r="B48" s="185" t="s">
        <v>58</v>
      </c>
      <c r="C48" s="186"/>
    </row>
    <row r="49" spans="1:3" x14ac:dyDescent="0.3">
      <c r="A49" s="27"/>
      <c r="B49" s="27"/>
      <c r="C49" s="27"/>
    </row>
  </sheetData>
  <sheetProtection algorithmName="SHA-512" hashValue="yRt8LXhAvucZIR/qpNrVotZCGi/cQz0ifV2BvCIrWRvqzVfc+0gb3v84wLDOiCIaaVBzm4yp5GAZna7mYGn1EA==" saltValue="1lABolyqPERcMbJhKOsGUA==" spinCount="100000" sheet="1" objects="1" scenarios="1" selectLockedCells="1"/>
  <mergeCells count="5">
    <mergeCell ref="A1:C1"/>
    <mergeCell ref="A16:C16"/>
    <mergeCell ref="A29:C29"/>
    <mergeCell ref="A45:C45"/>
    <mergeCell ref="A4:C4"/>
  </mergeCells>
  <hyperlinks>
    <hyperlink ref="B41" r:id="rId1" xr:uid="{00000000-0004-0000-02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Choisir votre unité" xr:uid="{00000000-0002-0000-0200-000000000000}">
          <x14:formula1>
            <xm:f>'Source Champs automatiques'!$A$3:$A$28</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3"/>
  <sheetViews>
    <sheetView tabSelected="1" topLeftCell="A49" zoomScale="90" zoomScaleNormal="90" workbookViewId="0">
      <selection activeCell="A34" sqref="A34"/>
    </sheetView>
  </sheetViews>
  <sheetFormatPr baseColWidth="10" defaultColWidth="11.44140625" defaultRowHeight="14.4" x14ac:dyDescent="0.3"/>
  <cols>
    <col min="1" max="1" width="31.109375" style="85" customWidth="1"/>
    <col min="2" max="2" width="12.5546875" style="85" customWidth="1"/>
    <col min="3" max="3" width="36.6640625" style="85" customWidth="1"/>
    <col min="4" max="4" width="13.5546875" style="85" customWidth="1"/>
    <col min="5" max="5" width="26.44140625" style="85" customWidth="1"/>
    <col min="6" max="6" width="11.44140625" style="85"/>
    <col min="7" max="7" width="13.44140625" style="85" customWidth="1"/>
    <col min="8" max="8" width="13.5546875" style="85" customWidth="1"/>
    <col min="9" max="9" width="22.109375" style="85" customWidth="1"/>
    <col min="10" max="10" width="14.88671875" style="85" customWidth="1"/>
    <col min="11" max="11" width="15.5546875" style="85" customWidth="1"/>
    <col min="12" max="12" width="15.88671875" style="85" bestFit="1" customWidth="1"/>
    <col min="13" max="16384" width="11.44140625" style="85"/>
  </cols>
  <sheetData>
    <row r="1" spans="1:12" ht="15" thickBot="1" x14ac:dyDescent="0.35">
      <c r="A1" s="82"/>
      <c r="B1" s="83"/>
      <c r="C1" s="83"/>
      <c r="D1" s="83"/>
      <c r="E1" s="83"/>
      <c r="F1" s="83"/>
      <c r="G1" s="83"/>
      <c r="H1" s="83"/>
      <c r="I1" s="83"/>
      <c r="J1" s="83"/>
      <c r="K1" s="83"/>
      <c r="L1" s="84" t="s">
        <v>131</v>
      </c>
    </row>
    <row r="2" spans="1:12" ht="18.600000000000001" thickBot="1" x14ac:dyDescent="0.35">
      <c r="A2" s="86" t="s">
        <v>132</v>
      </c>
      <c r="B2" s="215"/>
      <c r="C2" s="216"/>
      <c r="D2" s="216"/>
      <c r="E2" s="216"/>
      <c r="F2" s="216"/>
      <c r="G2" s="216"/>
      <c r="H2" s="217"/>
      <c r="I2" s="87"/>
      <c r="J2" s="87"/>
      <c r="K2" s="87"/>
      <c r="L2" s="88">
        <f ca="1">NOW()</f>
        <v>44621.564942013887</v>
      </c>
    </row>
    <row r="3" spans="1:12" ht="18" x14ac:dyDescent="0.3">
      <c r="A3" s="89" t="s">
        <v>272</v>
      </c>
      <c r="B3" s="72"/>
      <c r="C3" s="72"/>
      <c r="D3" s="72"/>
      <c r="E3" s="72"/>
      <c r="F3" s="72"/>
      <c r="G3" s="72"/>
      <c r="H3" s="72"/>
      <c r="I3" s="90"/>
      <c r="J3" s="90"/>
      <c r="K3" s="90"/>
      <c r="L3" s="91"/>
    </row>
    <row r="4" spans="1:12" ht="18" x14ac:dyDescent="0.3">
      <c r="A4" s="92"/>
      <c r="B4" s="93"/>
      <c r="C4" s="93"/>
      <c r="D4" s="93"/>
      <c r="E4" s="93"/>
      <c r="F4" s="93"/>
      <c r="G4" s="93"/>
      <c r="H4" s="93"/>
      <c r="I4" s="94"/>
      <c r="J4" s="95"/>
      <c r="K4" s="94"/>
      <c r="L4" s="94"/>
    </row>
    <row r="5" spans="1:12" ht="18" x14ac:dyDescent="0.3">
      <c r="A5" s="218" t="s">
        <v>281</v>
      </c>
      <c r="B5" s="219"/>
      <c r="C5" s="219"/>
      <c r="D5" s="219"/>
      <c r="E5" s="219"/>
      <c r="F5" s="219"/>
      <c r="G5" s="219"/>
      <c r="H5" s="219"/>
      <c r="I5" s="219"/>
      <c r="J5" s="219"/>
      <c r="K5" s="219"/>
      <c r="L5" s="220"/>
    </row>
    <row r="6" spans="1:12" ht="15" thickBot="1" x14ac:dyDescent="0.35">
      <c r="A6" s="96"/>
      <c r="B6" s="57"/>
      <c r="C6" s="57"/>
      <c r="D6" s="57"/>
      <c r="E6" s="57"/>
      <c r="F6" s="57"/>
      <c r="G6" s="57"/>
      <c r="H6" s="57"/>
      <c r="I6" s="57"/>
      <c r="J6" s="57"/>
      <c r="K6" s="57"/>
      <c r="L6" s="58"/>
    </row>
    <row r="7" spans="1:12" x14ac:dyDescent="0.3">
      <c r="A7" s="221" t="s">
        <v>133</v>
      </c>
      <c r="B7" s="224" t="s">
        <v>134</v>
      </c>
      <c r="C7" s="225"/>
      <c r="D7" s="228" t="s">
        <v>135</v>
      </c>
      <c r="E7" s="229"/>
      <c r="F7" s="228" t="s">
        <v>136</v>
      </c>
      <c r="G7" s="232"/>
      <c r="H7" s="234" t="s">
        <v>3</v>
      </c>
      <c r="I7" s="234" t="s">
        <v>137</v>
      </c>
      <c r="J7" s="234" t="s">
        <v>138</v>
      </c>
      <c r="K7" s="234" t="s">
        <v>139</v>
      </c>
      <c r="L7" s="237" t="s">
        <v>140</v>
      </c>
    </row>
    <row r="8" spans="1:12" ht="15" thickBot="1" x14ac:dyDescent="0.35">
      <c r="A8" s="222"/>
      <c r="B8" s="226"/>
      <c r="C8" s="227"/>
      <c r="D8" s="230"/>
      <c r="E8" s="231"/>
      <c r="F8" s="230"/>
      <c r="G8" s="233"/>
      <c r="H8" s="235"/>
      <c r="I8" s="235"/>
      <c r="J8" s="235"/>
      <c r="K8" s="235"/>
      <c r="L8" s="238"/>
    </row>
    <row r="9" spans="1:12" ht="15" thickBot="1" x14ac:dyDescent="0.35">
      <c r="A9" s="222"/>
      <c r="B9" s="59" t="s">
        <v>279</v>
      </c>
      <c r="C9" s="60" t="s">
        <v>141</v>
      </c>
      <c r="D9" s="59" t="s">
        <v>279</v>
      </c>
      <c r="E9" s="60" t="s">
        <v>141</v>
      </c>
      <c r="F9" s="60" t="s">
        <v>279</v>
      </c>
      <c r="G9" s="59" t="s">
        <v>141</v>
      </c>
      <c r="H9" s="236"/>
      <c r="I9" s="236"/>
      <c r="J9" s="236"/>
      <c r="K9" s="236"/>
      <c r="L9" s="239"/>
    </row>
    <row r="10" spans="1:12" ht="15" thickBot="1" x14ac:dyDescent="0.35">
      <c r="A10" s="223"/>
      <c r="B10" s="61">
        <f>D47</f>
        <v>0</v>
      </c>
      <c r="C10" s="61">
        <f>C47</f>
        <v>0</v>
      </c>
      <c r="D10" s="61">
        <f>G47</f>
        <v>0</v>
      </c>
      <c r="E10" s="62">
        <f>F47</f>
        <v>0</v>
      </c>
      <c r="F10" s="61">
        <f>J47</f>
        <v>0</v>
      </c>
      <c r="G10" s="62">
        <f>I47</f>
        <v>0</v>
      </c>
      <c r="H10" s="97">
        <f>D50+D67+D71</f>
        <v>0</v>
      </c>
      <c r="I10" s="97">
        <f>D54+D68+D72</f>
        <v>0</v>
      </c>
      <c r="J10" s="97">
        <f>D57</f>
        <v>0</v>
      </c>
      <c r="K10" s="97">
        <f>D61</f>
        <v>0</v>
      </c>
      <c r="L10" s="98">
        <f>B10+D10+F10+H10+I10+J10+K10</f>
        <v>0</v>
      </c>
    </row>
    <row r="11" spans="1:12" x14ac:dyDescent="0.3">
      <c r="A11" s="99"/>
      <c r="B11" s="100"/>
      <c r="C11" s="101"/>
      <c r="D11" s="102"/>
      <c r="E11" s="101"/>
      <c r="F11" s="100"/>
      <c r="G11" s="101"/>
      <c r="H11" s="103"/>
      <c r="I11" s="103"/>
      <c r="J11" s="103"/>
      <c r="K11" s="103"/>
      <c r="L11" s="104"/>
    </row>
    <row r="12" spans="1:12" ht="15" thickBot="1" x14ac:dyDescent="0.35">
      <c r="A12" s="105"/>
      <c r="B12" s="106"/>
      <c r="C12" s="107"/>
      <c r="D12" s="106"/>
      <c r="E12" s="106"/>
      <c r="F12" s="106"/>
      <c r="G12" s="106"/>
      <c r="H12" s="108"/>
      <c r="I12" s="108"/>
      <c r="J12" s="108"/>
      <c r="K12" s="108"/>
      <c r="L12" s="109"/>
    </row>
    <row r="13" spans="1:12" ht="15" thickBot="1" x14ac:dyDescent="0.35">
      <c r="A13" s="110" t="s">
        <v>142</v>
      </c>
      <c r="B13" s="111"/>
      <c r="C13" s="112"/>
      <c r="D13" s="111"/>
      <c r="E13" s="111"/>
      <c r="F13" s="240">
        <f>(D10+H10+I10+J10+K10)*0.13</f>
        <v>0</v>
      </c>
      <c r="G13" s="241"/>
      <c r="H13" s="113" t="s">
        <v>143</v>
      </c>
      <c r="I13" s="113" t="s">
        <v>144</v>
      </c>
      <c r="J13" s="114"/>
      <c r="K13" s="242">
        <f>L10+F17</f>
        <v>0</v>
      </c>
      <c r="L13" s="243"/>
    </row>
    <row r="14" spans="1:12" ht="15" thickBot="1" x14ac:dyDescent="0.35">
      <c r="A14" s="115"/>
      <c r="B14" s="111"/>
      <c r="C14" s="112"/>
      <c r="D14" s="111"/>
      <c r="E14" s="111"/>
      <c r="F14" s="112"/>
      <c r="G14" s="112"/>
      <c r="H14" s="114"/>
      <c r="I14" s="114"/>
      <c r="J14" s="114"/>
      <c r="K14" s="114"/>
      <c r="L14" s="116"/>
    </row>
    <row r="15" spans="1:12" ht="15" thickBot="1" x14ac:dyDescent="0.35">
      <c r="A15" s="117"/>
      <c r="B15" s="111" t="s">
        <v>273</v>
      </c>
      <c r="C15" s="114"/>
      <c r="D15" s="114"/>
      <c r="E15" s="111"/>
      <c r="F15" s="118">
        <v>0.105</v>
      </c>
      <c r="G15" s="119">
        <f xml:space="preserve"> (D10+H10+I10+J10+K10)*F15</f>
        <v>0</v>
      </c>
      <c r="H15" s="114" t="s">
        <v>143</v>
      </c>
      <c r="I15" s="113" t="s">
        <v>145</v>
      </c>
      <c r="J15" s="114"/>
      <c r="K15" s="244">
        <f>D10+H10+I10+J10+K10+F17</f>
        <v>0</v>
      </c>
      <c r="L15" s="245"/>
    </row>
    <row r="16" spans="1:12" ht="15" thickBot="1" x14ac:dyDescent="0.35">
      <c r="A16" s="115"/>
      <c r="B16" s="114"/>
      <c r="C16" s="112" t="s">
        <v>271</v>
      </c>
      <c r="D16" s="114"/>
      <c r="E16" s="111"/>
      <c r="F16" s="118">
        <v>2.5000000000000001E-2</v>
      </c>
      <c r="G16" s="119">
        <f xml:space="preserve"> (D10+H10+I10+J10+K10)*F16</f>
        <v>0</v>
      </c>
      <c r="H16" s="114" t="s">
        <v>143</v>
      </c>
      <c r="I16" s="114"/>
      <c r="J16" s="114"/>
      <c r="K16" s="114"/>
      <c r="L16" s="116"/>
    </row>
    <row r="17" spans="1:12" ht="15" thickBot="1" x14ac:dyDescent="0.35">
      <c r="A17" s="115"/>
      <c r="B17" s="111"/>
      <c r="C17" s="112"/>
      <c r="D17" s="111" t="s">
        <v>146</v>
      </c>
      <c r="E17" s="111"/>
      <c r="F17" s="244">
        <f>F13</f>
        <v>0</v>
      </c>
      <c r="G17" s="246"/>
      <c r="H17" s="113" t="s">
        <v>143</v>
      </c>
      <c r="I17" s="120" t="s">
        <v>147</v>
      </c>
      <c r="J17" s="106"/>
      <c r="K17" s="247">
        <v>100</v>
      </c>
      <c r="L17" s="248"/>
    </row>
    <row r="18" spans="1:12" x14ac:dyDescent="0.3">
      <c r="A18" s="115"/>
      <c r="B18" s="111"/>
      <c r="C18" s="112"/>
      <c r="D18" s="111"/>
      <c r="E18" s="111"/>
      <c r="F18" s="111"/>
      <c r="G18" s="111"/>
      <c r="H18" s="114"/>
      <c r="I18" s="114"/>
      <c r="J18" s="114"/>
      <c r="K18" s="114"/>
      <c r="L18" s="116"/>
    </row>
    <row r="19" spans="1:12" x14ac:dyDescent="0.3">
      <c r="A19" s="105"/>
      <c r="B19" s="106"/>
      <c r="C19" s="107"/>
      <c r="D19" s="106"/>
      <c r="E19" s="106"/>
      <c r="F19" s="106"/>
      <c r="G19" s="106"/>
      <c r="H19" s="108"/>
      <c r="I19" s="108"/>
      <c r="J19" s="108"/>
      <c r="K19" s="108"/>
      <c r="L19" s="109"/>
    </row>
    <row r="20" spans="1:12" x14ac:dyDescent="0.3">
      <c r="A20" s="105"/>
      <c r="B20" s="106"/>
      <c r="C20" s="121"/>
      <c r="D20" s="122"/>
      <c r="E20" s="122"/>
      <c r="F20" s="122"/>
      <c r="G20" s="122"/>
      <c r="H20" s="123"/>
      <c r="I20" s="124"/>
      <c r="J20" s="124"/>
      <c r="K20" s="125"/>
      <c r="L20" s="109"/>
    </row>
    <row r="21" spans="1:12" ht="15.6" x14ac:dyDescent="0.3">
      <c r="A21" s="105"/>
      <c r="B21" s="106"/>
      <c r="C21" s="126"/>
      <c r="D21" s="127" t="s">
        <v>148</v>
      </c>
      <c r="E21" s="128"/>
      <c r="F21" s="267">
        <f>K15</f>
        <v>0</v>
      </c>
      <c r="G21" s="268"/>
      <c r="H21" s="269" t="s">
        <v>143</v>
      </c>
      <c r="I21" s="270"/>
      <c r="J21" s="269"/>
      <c r="K21" s="274"/>
      <c r="L21" s="109"/>
    </row>
    <row r="22" spans="1:12" ht="15" thickBot="1" x14ac:dyDescent="0.35">
      <c r="A22" s="105"/>
      <c r="B22" s="106"/>
      <c r="C22" s="126"/>
      <c r="D22" s="129"/>
      <c r="E22" s="129"/>
      <c r="F22" s="129"/>
      <c r="G22" s="129"/>
      <c r="H22" s="130"/>
      <c r="I22" s="130"/>
      <c r="J22" s="129"/>
      <c r="K22" s="131"/>
      <c r="L22" s="109"/>
    </row>
    <row r="23" spans="1:12" ht="15" thickBot="1" x14ac:dyDescent="0.35">
      <c r="A23" s="105"/>
      <c r="B23" s="106"/>
      <c r="C23" s="126"/>
      <c r="D23" s="129"/>
      <c r="E23" s="129"/>
      <c r="F23" s="132" t="s">
        <v>149</v>
      </c>
      <c r="G23" s="133">
        <f>D66</f>
        <v>0</v>
      </c>
      <c r="H23" s="134" t="s">
        <v>150</v>
      </c>
      <c r="I23" s="135"/>
      <c r="J23" s="136"/>
      <c r="K23" s="137"/>
      <c r="L23" s="109"/>
    </row>
    <row r="24" spans="1:12" ht="15" thickBot="1" x14ac:dyDescent="0.35">
      <c r="A24" s="105"/>
      <c r="B24" s="106"/>
      <c r="C24" s="126"/>
      <c r="D24" s="129"/>
      <c r="E24" s="129"/>
      <c r="F24" s="138"/>
      <c r="G24" s="128"/>
      <c r="H24" s="135"/>
      <c r="I24" s="135"/>
      <c r="J24" s="136"/>
      <c r="K24" s="137"/>
      <c r="L24" s="109"/>
    </row>
    <row r="25" spans="1:12" ht="15" thickBot="1" x14ac:dyDescent="0.35">
      <c r="A25" s="105"/>
      <c r="B25" s="106"/>
      <c r="C25" s="126"/>
      <c r="D25" s="129"/>
      <c r="E25" s="129"/>
      <c r="F25" s="132" t="s">
        <v>149</v>
      </c>
      <c r="G25" s="133">
        <f>D70</f>
        <v>0</v>
      </c>
      <c r="H25" s="135" t="s">
        <v>151</v>
      </c>
      <c r="I25" s="135"/>
      <c r="J25" s="136"/>
      <c r="K25" s="137"/>
      <c r="L25" s="109"/>
    </row>
    <row r="26" spans="1:12" ht="15" thickBot="1" x14ac:dyDescent="0.35">
      <c r="A26" s="105"/>
      <c r="B26" s="106"/>
      <c r="C26" s="126"/>
      <c r="D26" s="129"/>
      <c r="E26" s="129"/>
      <c r="F26" s="132"/>
      <c r="G26" s="139"/>
      <c r="H26" s="135"/>
      <c r="I26" s="135"/>
      <c r="J26" s="136"/>
      <c r="K26" s="137"/>
      <c r="L26" s="109"/>
    </row>
    <row r="27" spans="1:12" ht="25.5" customHeight="1" x14ac:dyDescent="0.3">
      <c r="A27" s="105"/>
      <c r="B27" s="106"/>
      <c r="C27" s="140"/>
      <c r="D27" s="141"/>
      <c r="E27" s="141"/>
      <c r="F27" s="141"/>
      <c r="G27" s="142">
        <f>IFERROR(J10/F21,0)</f>
        <v>0</v>
      </c>
      <c r="H27" s="275" t="s">
        <v>152</v>
      </c>
      <c r="I27" s="275"/>
      <c r="J27" s="275"/>
      <c r="K27" s="276"/>
      <c r="L27" s="109"/>
    </row>
    <row r="28" spans="1:12" x14ac:dyDescent="0.3">
      <c r="A28" s="143"/>
      <c r="B28" s="144"/>
      <c r="C28" s="144"/>
      <c r="D28" s="144"/>
      <c r="E28" s="144"/>
      <c r="F28" s="144"/>
      <c r="G28" s="144"/>
      <c r="H28" s="144"/>
      <c r="I28" s="144"/>
      <c r="J28" s="144"/>
      <c r="K28" s="144"/>
      <c r="L28" s="145"/>
    </row>
    <row r="29" spans="1:12" x14ac:dyDescent="0.3">
      <c r="A29" s="94"/>
      <c r="B29" s="94"/>
      <c r="C29" s="94"/>
      <c r="D29" s="94"/>
      <c r="E29" s="94"/>
      <c r="F29" s="94"/>
      <c r="G29" s="94"/>
      <c r="H29" s="94"/>
      <c r="I29" s="94"/>
      <c r="J29" s="94"/>
      <c r="K29" s="94"/>
      <c r="L29" s="94"/>
    </row>
    <row r="30" spans="1:12" s="146" customFormat="1" ht="18" x14ac:dyDescent="0.35">
      <c r="A30" s="271" t="s">
        <v>280</v>
      </c>
      <c r="B30" s="272"/>
      <c r="C30" s="272"/>
      <c r="D30" s="272"/>
      <c r="E30" s="272"/>
      <c r="F30" s="272"/>
      <c r="G30" s="272"/>
      <c r="H30" s="272"/>
      <c r="I30" s="272"/>
      <c r="J30" s="272"/>
      <c r="K30" s="272"/>
      <c r="L30" s="273"/>
    </row>
    <row r="31" spans="1:12" s="146" customFormat="1" ht="18" x14ac:dyDescent="0.35">
      <c r="A31" s="147"/>
      <c r="B31" s="148"/>
      <c r="C31" s="148"/>
      <c r="D31" s="148"/>
      <c r="E31" s="148"/>
      <c r="F31" s="148"/>
      <c r="G31" s="148"/>
      <c r="H31" s="148"/>
      <c r="I31" s="148"/>
      <c r="J31" s="148"/>
      <c r="K31" s="148"/>
      <c r="L31" s="149"/>
    </row>
    <row r="32" spans="1:12" ht="15" thickBot="1" x14ac:dyDescent="0.35">
      <c r="A32" s="150" t="s">
        <v>153</v>
      </c>
      <c r="B32" s="87"/>
      <c r="C32" s="87"/>
      <c r="D32" s="87"/>
      <c r="E32" s="87"/>
      <c r="F32" s="87"/>
      <c r="G32" s="87"/>
      <c r="H32" s="87"/>
      <c r="I32" s="87"/>
      <c r="J32" s="87"/>
      <c r="K32" s="87"/>
      <c r="L32" s="151"/>
    </row>
    <row r="33" spans="1:12" ht="24.75" customHeight="1" thickBot="1" x14ac:dyDescent="0.35">
      <c r="A33" s="152" t="s">
        <v>270</v>
      </c>
      <c r="B33" s="249" t="s">
        <v>154</v>
      </c>
      <c r="C33" s="250"/>
      <c r="D33" s="251"/>
      <c r="E33" s="249" t="s">
        <v>172</v>
      </c>
      <c r="F33" s="250"/>
      <c r="G33" s="251"/>
      <c r="H33" s="249" t="s">
        <v>155</v>
      </c>
      <c r="I33" s="250"/>
      <c r="J33" s="251"/>
      <c r="K33" s="87"/>
      <c r="L33" s="151"/>
    </row>
    <row r="34" spans="1:12" x14ac:dyDescent="0.3">
      <c r="A34" s="73" t="s">
        <v>53</v>
      </c>
      <c r="B34" s="255" t="s">
        <v>156</v>
      </c>
      <c r="C34" s="258" t="s">
        <v>157</v>
      </c>
      <c r="D34" s="264" t="s">
        <v>158</v>
      </c>
      <c r="E34" s="255" t="s">
        <v>156</v>
      </c>
      <c r="F34" s="258" t="s">
        <v>157</v>
      </c>
      <c r="G34" s="252" t="s">
        <v>159</v>
      </c>
      <c r="H34" s="261" t="s">
        <v>156</v>
      </c>
      <c r="I34" s="258" t="s">
        <v>157</v>
      </c>
      <c r="J34" s="252" t="s">
        <v>160</v>
      </c>
      <c r="K34" s="87"/>
      <c r="L34" s="151"/>
    </row>
    <row r="35" spans="1:12" x14ac:dyDescent="0.3">
      <c r="A35" s="153" t="str">
        <f>VLOOKUP(A34,Tableau1[],2)</f>
        <v>Zone_2</v>
      </c>
      <c r="B35" s="256"/>
      <c r="C35" s="259"/>
      <c r="D35" s="265"/>
      <c r="E35" s="256"/>
      <c r="F35" s="259"/>
      <c r="G35" s="253"/>
      <c r="H35" s="262"/>
      <c r="I35" s="259"/>
      <c r="J35" s="253"/>
      <c r="K35" s="87"/>
      <c r="L35" s="151"/>
    </row>
    <row r="36" spans="1:12" ht="15" thickBot="1" x14ac:dyDescent="0.35">
      <c r="A36" s="154"/>
      <c r="B36" s="257"/>
      <c r="C36" s="260"/>
      <c r="D36" s="266"/>
      <c r="E36" s="257"/>
      <c r="F36" s="260"/>
      <c r="G36" s="254"/>
      <c r="H36" s="263"/>
      <c r="I36" s="260"/>
      <c r="J36" s="254"/>
      <c r="K36" s="87"/>
      <c r="L36" s="151"/>
    </row>
    <row r="37" spans="1:12" x14ac:dyDescent="0.3">
      <c r="A37" s="155" t="s">
        <v>161</v>
      </c>
      <c r="B37" s="74"/>
      <c r="C37" s="75"/>
      <c r="D37" s="156">
        <f>(SUMIF('Source coûts moyens'!$D$5:$D$20,B37,'Source coûts moyens'!$E$5:$E$20))*C37</f>
        <v>0</v>
      </c>
      <c r="E37" s="74"/>
      <c r="F37" s="75"/>
      <c r="G37" s="156">
        <f>IF($A$35="Zone_2",SUMIF(Tableau4[Catégorie],E37,Tableau4[Zone_2])*F37,SUMIF(Tableau4[Catégorie],E37,Tableau4[Zone_3])*F37)</f>
        <v>0</v>
      </c>
      <c r="H37" s="74"/>
      <c r="I37" s="75"/>
      <c r="J37" s="156">
        <f>IF($A$35="Zone_2",SUMIF(Tableau4[Catégorie],H37,Tableau4[Zone_2])*I37,SUMIF(Tableau4[Catégorie],H37,Tableau4[Zone_3])*I37)</f>
        <v>0</v>
      </c>
      <c r="K37" s="87"/>
      <c r="L37" s="151"/>
    </row>
    <row r="38" spans="1:12" x14ac:dyDescent="0.3">
      <c r="A38" s="157" t="s">
        <v>162</v>
      </c>
      <c r="B38" s="74"/>
      <c r="C38" s="76"/>
      <c r="D38" s="156">
        <f>(SUMIF('Source coûts moyens'!$D$5:$D$20,B38,'Source coûts moyens'!$E$5:$E$20))*C38</f>
        <v>0</v>
      </c>
      <c r="E38" s="74"/>
      <c r="F38" s="76"/>
      <c r="G38" s="156">
        <f>IF($A$35="Zone_2",SUMIF(Tableau4[Catégorie],E38,Tableau4[Zone_2])*F38,SUMIF(Tableau4[Catégorie],E38,Tableau4[Zone_3])*F38)</f>
        <v>0</v>
      </c>
      <c r="H38" s="74"/>
      <c r="I38" s="76"/>
      <c r="J38" s="156">
        <f>IF($A$35="Zone_2",SUMIF(Tableau4[Catégorie],H38,Tableau4[Zone_2])*I38,SUMIF(Tableau4[Catégorie],H38,Tableau4[Zone_3])*I38)</f>
        <v>0</v>
      </c>
      <c r="K38" s="87"/>
      <c r="L38" s="151"/>
    </row>
    <row r="39" spans="1:12" x14ac:dyDescent="0.3">
      <c r="A39" s="157" t="s">
        <v>163</v>
      </c>
      <c r="B39" s="74"/>
      <c r="C39" s="76"/>
      <c r="D39" s="156">
        <f>(SUMIF('Source coûts moyens'!$D$5:$D$20,B39,'Source coûts moyens'!$E$5:$E$20))*C39</f>
        <v>0</v>
      </c>
      <c r="E39" s="74"/>
      <c r="F39" s="76"/>
      <c r="G39" s="156">
        <f>IF($A$35="Zone_2",SUMIF(Tableau4[Catégorie],E39,Tableau4[Zone_2])*F39,SUMIF(Tableau4[Catégorie],E39,Tableau4[Zone_3])*F39)</f>
        <v>0</v>
      </c>
      <c r="H39" s="74"/>
      <c r="I39" s="76"/>
      <c r="J39" s="156">
        <f>IF($A$35="Zone_2",SUMIF(Tableau4[Catégorie],H39,Tableau4[Zone_2])*I39,SUMIF(Tableau4[Catégorie],H39,Tableau4[Zone_3])*I39)</f>
        <v>0</v>
      </c>
      <c r="K39" s="87"/>
      <c r="L39" s="151"/>
    </row>
    <row r="40" spans="1:12" x14ac:dyDescent="0.3">
      <c r="A40" s="157" t="s">
        <v>164</v>
      </c>
      <c r="B40" s="74"/>
      <c r="C40" s="76"/>
      <c r="D40" s="156">
        <f>(SUMIF('Source coûts moyens'!$D$5:$D$20,B40,'Source coûts moyens'!$E$5:$E$20))*C40</f>
        <v>0</v>
      </c>
      <c r="E40" s="74"/>
      <c r="F40" s="76"/>
      <c r="G40" s="156">
        <f>IF($A$35="Zone_2",SUMIF(Tableau4[Catégorie],E40,Tableau4[Zone_2])*F40,SUMIF(Tableau4[Catégorie],E40,Tableau4[Zone_3])*F40)</f>
        <v>0</v>
      </c>
      <c r="H40" s="74"/>
      <c r="I40" s="76"/>
      <c r="J40" s="156">
        <f>IF($A$35="Zone_2",SUMIF(Tableau4[Catégorie],H40,Tableau4[Zone_2])*I40,SUMIF(Tableau4[Catégorie],H40,Tableau4[Zone_3])*I40)</f>
        <v>0</v>
      </c>
      <c r="K40" s="87"/>
      <c r="L40" s="151"/>
    </row>
    <row r="41" spans="1:12" x14ac:dyDescent="0.3">
      <c r="A41" s="157" t="s">
        <v>165</v>
      </c>
      <c r="B41" s="74"/>
      <c r="C41" s="76"/>
      <c r="D41" s="156">
        <f>(SUMIF('Source coûts moyens'!$D$5:$D$20,B41,'Source coûts moyens'!$E$5:$E$20))*C41</f>
        <v>0</v>
      </c>
      <c r="E41" s="74"/>
      <c r="F41" s="76"/>
      <c r="G41" s="156">
        <f>IF($A$35="Zone_2",SUMIF(Tableau4[Catégorie],E41,Tableau4[Zone_2])*F41,SUMIF(Tableau4[Catégorie],E41,Tableau4[Zone_3])*F41)</f>
        <v>0</v>
      </c>
      <c r="H41" s="74"/>
      <c r="I41" s="76"/>
      <c r="J41" s="156">
        <f>IF($A$35="Zone_2",SUMIF(Tableau4[Catégorie],H41,Tableau4[Zone_2])*I41,SUMIF(Tableau4[Catégorie],H41,Tableau4[Zone_3])*I41)</f>
        <v>0</v>
      </c>
      <c r="K41" s="87"/>
      <c r="L41" s="151"/>
    </row>
    <row r="42" spans="1:12" x14ac:dyDescent="0.3">
      <c r="A42" s="157" t="s">
        <v>166</v>
      </c>
      <c r="B42" s="74"/>
      <c r="C42" s="76"/>
      <c r="D42" s="156">
        <f>(SUMIF('Source coûts moyens'!$D$5:$D$20,B42,'Source coûts moyens'!$E$5:$E$20))*C42</f>
        <v>0</v>
      </c>
      <c r="E42" s="74"/>
      <c r="F42" s="76"/>
      <c r="G42" s="156">
        <f>IF($A$35="Zone_2",SUMIF(Tableau4[Catégorie],E42,Tableau4[Zone_2])*F42,SUMIF(Tableau4[Catégorie],E42,Tableau4[Zone_3])*F42)</f>
        <v>0</v>
      </c>
      <c r="H42" s="74"/>
      <c r="I42" s="76"/>
      <c r="J42" s="156">
        <f>IF($A$35="Zone_2",SUMIF(Tableau4[Catégorie],H42,Tableau4[Zone_2])*I42,SUMIF(Tableau4[Catégorie],H42,Tableau4[Zone_3])*I42)</f>
        <v>0</v>
      </c>
      <c r="K42" s="87"/>
      <c r="L42" s="151"/>
    </row>
    <row r="43" spans="1:12" x14ac:dyDescent="0.3">
      <c r="A43" s="157" t="s">
        <v>167</v>
      </c>
      <c r="B43" s="74"/>
      <c r="C43" s="76"/>
      <c r="D43" s="156">
        <f>(SUMIF('Source coûts moyens'!$D$5:$D$20,B43,'Source coûts moyens'!$E$5:$E$20))*C43</f>
        <v>0</v>
      </c>
      <c r="E43" s="74"/>
      <c r="F43" s="76"/>
      <c r="G43" s="156">
        <f>IF($A$35="Zone_2",SUMIF(Tableau4[Catégorie],E43,Tableau4[Zone_2])*F43,SUMIF(Tableau4[Catégorie],E43,Tableau4[Zone_3])*F43)</f>
        <v>0</v>
      </c>
      <c r="H43" s="74"/>
      <c r="I43" s="76"/>
      <c r="J43" s="156">
        <f>IF($A$35="Zone_2",SUMIF(Tableau4[Catégorie],H43,Tableau4[Zone_2])*I43,SUMIF(Tableau4[Catégorie],H43,Tableau4[Zone_3])*I43)</f>
        <v>0</v>
      </c>
      <c r="K43" s="87"/>
      <c r="L43" s="151"/>
    </row>
    <row r="44" spans="1:12" x14ac:dyDescent="0.3">
      <c r="A44" s="157" t="s">
        <v>168</v>
      </c>
      <c r="B44" s="74"/>
      <c r="C44" s="76"/>
      <c r="D44" s="156">
        <f>(SUMIF('Source coûts moyens'!$D$5:$D$20,B44,'Source coûts moyens'!$E$5:$E$20))*C44</f>
        <v>0</v>
      </c>
      <c r="E44" s="74"/>
      <c r="F44" s="76"/>
      <c r="G44" s="156">
        <f>IF($A$35="Zone_2",SUMIF(Tableau4[Catégorie],E44,Tableau4[Zone_2])*F44,SUMIF(Tableau4[Catégorie],E44,Tableau4[Zone_3])*F44)</f>
        <v>0</v>
      </c>
      <c r="H44" s="74"/>
      <c r="I44" s="76"/>
      <c r="J44" s="156">
        <f>IF($A$35="Zone_2",SUMIF(Tableau4[Catégorie],H44,Tableau4[Zone_2])*I44,SUMIF(Tableau4[Catégorie],H44,Tableau4[Zone_3])*I44)</f>
        <v>0</v>
      </c>
      <c r="K44" s="87"/>
      <c r="L44" s="151"/>
    </row>
    <row r="45" spans="1:12" x14ac:dyDescent="0.3">
      <c r="A45" s="157" t="s">
        <v>169</v>
      </c>
      <c r="B45" s="74"/>
      <c r="C45" s="76"/>
      <c r="D45" s="156">
        <f>(SUMIF('Source coûts moyens'!$D$5:$D$20,B45,'Source coûts moyens'!$E$5:$E$20))*C45</f>
        <v>0</v>
      </c>
      <c r="E45" s="74"/>
      <c r="F45" s="76"/>
      <c r="G45" s="156">
        <f>IF($A$35="Zone_2",SUMIF(Tableau4[Catégorie],E45,Tableau4[Zone_2])*F45,SUMIF(Tableau4[Catégorie],E45,Tableau4[Zone_3])*F45)</f>
        <v>0</v>
      </c>
      <c r="H45" s="74"/>
      <c r="I45" s="76"/>
      <c r="J45" s="156">
        <f>IF($A$35="Zone_2",SUMIF(Tableau4[Catégorie],H45,Tableau4[Zone_2])*I45,SUMIF(Tableau4[Catégorie],H45,Tableau4[Zone_3])*I45)</f>
        <v>0</v>
      </c>
      <c r="K45" s="87"/>
      <c r="L45" s="151"/>
    </row>
    <row r="46" spans="1:12" ht="15" thickBot="1" x14ac:dyDescent="0.35">
      <c r="A46" s="158" t="s">
        <v>170</v>
      </c>
      <c r="B46" s="74"/>
      <c r="C46" s="77"/>
      <c r="D46" s="156">
        <f>(SUMIF('Source coûts moyens'!$D$5:$D$20,B46,'Source coûts moyens'!$E$5:$E$20))*C46</f>
        <v>0</v>
      </c>
      <c r="E46" s="74"/>
      <c r="F46" s="77"/>
      <c r="G46" s="156">
        <f>IF($A$35="Zone_2",SUMIF(Tableau4[Catégorie],E46,Tableau4[Zone_2])*F46,SUMIF(Tableau4[Catégorie],E46,Tableau4[Zone_3])*F46)</f>
        <v>0</v>
      </c>
      <c r="H46" s="74"/>
      <c r="I46" s="77"/>
      <c r="J46" s="156">
        <f>IF($A$35="Zone_2",SUMIF(Tableau4[Catégorie],H46,Tableau4[Zone_2])*I46,SUMIF(Tableau4[Catégorie],H46,Tableau4[Zone_3])*I46)</f>
        <v>0</v>
      </c>
      <c r="K46" s="87"/>
      <c r="L46" s="151"/>
    </row>
    <row r="47" spans="1:12" ht="15" thickBot="1" x14ac:dyDescent="0.35">
      <c r="A47" s="159" t="s">
        <v>171</v>
      </c>
      <c r="B47" s="160"/>
      <c r="C47" s="161">
        <f>SUM(C37:C46)</f>
        <v>0</v>
      </c>
      <c r="D47" s="162">
        <f>SUM(D37:D46)</f>
        <v>0</v>
      </c>
      <c r="E47" s="160"/>
      <c r="F47" s="161">
        <f>SUM(F37:F46)</f>
        <v>0</v>
      </c>
      <c r="G47" s="162">
        <f>SUM(G37:G46)</f>
        <v>0</v>
      </c>
      <c r="H47" s="160"/>
      <c r="I47" s="161">
        <f>SUM(I37:I46)</f>
        <v>0</v>
      </c>
      <c r="J47" s="162">
        <f>SUM(J37:J46)</f>
        <v>0</v>
      </c>
      <c r="K47" s="87"/>
      <c r="L47" s="151"/>
    </row>
    <row r="48" spans="1:12" x14ac:dyDescent="0.3">
      <c r="A48" s="154"/>
      <c r="B48" s="87"/>
      <c r="C48" s="87"/>
      <c r="D48" s="87"/>
      <c r="E48" s="87"/>
      <c r="F48" s="87"/>
      <c r="G48" s="87"/>
      <c r="H48" s="87"/>
      <c r="I48" s="87"/>
      <c r="J48" s="87"/>
      <c r="K48" s="87"/>
      <c r="L48" s="151"/>
    </row>
    <row r="49" spans="1:12" x14ac:dyDescent="0.3">
      <c r="A49" s="150" t="s">
        <v>184</v>
      </c>
      <c r="B49" s="87"/>
      <c r="C49" s="87"/>
      <c r="D49" s="87"/>
      <c r="E49" s="87"/>
      <c r="F49" s="87"/>
      <c r="G49" s="87"/>
      <c r="H49" s="87"/>
      <c r="I49" s="87"/>
      <c r="J49" s="87"/>
      <c r="K49" s="87"/>
      <c r="L49" s="151"/>
    </row>
    <row r="50" spans="1:12" x14ac:dyDescent="0.3">
      <c r="A50" s="163" t="s">
        <v>3</v>
      </c>
      <c r="B50" s="113"/>
      <c r="C50" s="113"/>
      <c r="D50" s="53">
        <f>SUM(D51:D53)</f>
        <v>0</v>
      </c>
      <c r="E50" s="164"/>
      <c r="F50" s="164"/>
      <c r="G50" s="164"/>
      <c r="H50" s="87"/>
      <c r="I50" s="87"/>
      <c r="J50" s="87"/>
      <c r="K50" s="87"/>
      <c r="L50" s="151"/>
    </row>
    <row r="51" spans="1:12" x14ac:dyDescent="0.3">
      <c r="A51" s="165"/>
      <c r="B51" s="166" t="s">
        <v>173</v>
      </c>
      <c r="C51" s="164"/>
      <c r="D51" s="78">
        <v>0</v>
      </c>
      <c r="E51" s="164"/>
      <c r="F51" s="164"/>
      <c r="G51" s="164"/>
      <c r="H51" s="87"/>
      <c r="I51" s="87"/>
      <c r="J51" s="87"/>
      <c r="K51" s="87"/>
      <c r="L51" s="151"/>
    </row>
    <row r="52" spans="1:12" x14ac:dyDescent="0.3">
      <c r="A52" s="167"/>
      <c r="B52" s="168" t="s">
        <v>174</v>
      </c>
      <c r="C52" s="169"/>
      <c r="D52" s="78">
        <v>0</v>
      </c>
      <c r="E52" s="164"/>
      <c r="F52" s="164"/>
      <c r="G52" s="164"/>
      <c r="H52" s="87"/>
      <c r="I52" s="87"/>
      <c r="J52" s="87"/>
      <c r="K52" s="87"/>
      <c r="L52" s="151"/>
    </row>
    <row r="53" spans="1:12" x14ac:dyDescent="0.3">
      <c r="A53" s="170"/>
      <c r="B53" s="168" t="s">
        <v>175</v>
      </c>
      <c r="C53" s="168"/>
      <c r="D53" s="78">
        <v>0</v>
      </c>
      <c r="E53" s="164"/>
      <c r="F53" s="164"/>
      <c r="G53" s="164"/>
      <c r="H53" s="87"/>
      <c r="I53" s="87"/>
      <c r="J53" s="87"/>
      <c r="K53" s="87"/>
      <c r="L53" s="151"/>
    </row>
    <row r="54" spans="1:12" x14ac:dyDescent="0.3">
      <c r="A54" s="163" t="s">
        <v>176</v>
      </c>
      <c r="B54" s="171"/>
      <c r="C54" s="171"/>
      <c r="D54" s="53">
        <f>SUM(D55:D56)</f>
        <v>0</v>
      </c>
      <c r="E54" s="164"/>
      <c r="F54" s="164"/>
      <c r="G54" s="164"/>
      <c r="H54" s="87"/>
      <c r="I54" s="87"/>
      <c r="J54" s="87"/>
      <c r="K54" s="87"/>
      <c r="L54" s="151"/>
    </row>
    <row r="55" spans="1:12" x14ac:dyDescent="0.3">
      <c r="A55" s="170"/>
      <c r="B55" s="288" t="s">
        <v>177</v>
      </c>
      <c r="C55" s="288"/>
      <c r="D55" s="79">
        <v>0</v>
      </c>
      <c r="E55" s="164"/>
      <c r="F55" s="164"/>
      <c r="G55" s="164"/>
      <c r="H55" s="87"/>
      <c r="I55" s="87"/>
      <c r="J55" s="87"/>
      <c r="K55" s="87"/>
      <c r="L55" s="151"/>
    </row>
    <row r="56" spans="1:12" ht="24" customHeight="1" x14ac:dyDescent="0.3">
      <c r="A56" s="165"/>
      <c r="B56" s="288" t="s">
        <v>274</v>
      </c>
      <c r="C56" s="288"/>
      <c r="D56" s="80">
        <v>0</v>
      </c>
      <c r="E56" s="164"/>
      <c r="F56" s="164"/>
      <c r="G56" s="164"/>
      <c r="H56" s="87"/>
      <c r="I56" s="87"/>
      <c r="J56" s="87"/>
      <c r="K56" s="87"/>
      <c r="L56" s="151"/>
    </row>
    <row r="57" spans="1:12" x14ac:dyDescent="0.3">
      <c r="A57" s="163" t="s">
        <v>138</v>
      </c>
      <c r="B57" s="113"/>
      <c r="C57" s="172"/>
      <c r="D57" s="53">
        <f>SUM(D58:D59)</f>
        <v>0</v>
      </c>
      <c r="E57" s="164"/>
      <c r="F57" s="164"/>
      <c r="G57" s="164"/>
      <c r="H57" s="87"/>
      <c r="I57" s="87"/>
      <c r="J57" s="87"/>
      <c r="K57" s="87"/>
      <c r="L57" s="151"/>
    </row>
    <row r="58" spans="1:12" ht="24" customHeight="1" x14ac:dyDescent="0.3">
      <c r="A58" s="165"/>
      <c r="B58" s="288" t="s">
        <v>275</v>
      </c>
      <c r="C58" s="288"/>
      <c r="D58" s="79">
        <v>0</v>
      </c>
      <c r="E58" s="164"/>
      <c r="F58" s="164"/>
      <c r="G58" s="164"/>
      <c r="H58" s="87"/>
      <c r="I58" s="87"/>
      <c r="J58" s="87"/>
      <c r="K58" s="87"/>
      <c r="L58" s="151"/>
    </row>
    <row r="59" spans="1:12" x14ac:dyDescent="0.3">
      <c r="A59" s="165"/>
      <c r="B59" s="288" t="s">
        <v>178</v>
      </c>
      <c r="C59" s="288"/>
      <c r="D59" s="79">
        <v>0</v>
      </c>
      <c r="E59" s="164"/>
      <c r="F59" s="164"/>
      <c r="G59" s="164"/>
      <c r="H59" s="87"/>
      <c r="I59" s="87"/>
      <c r="J59" s="87"/>
      <c r="K59" s="87"/>
      <c r="L59" s="151"/>
    </row>
    <row r="60" spans="1:12" x14ac:dyDescent="0.3">
      <c r="A60" s="165"/>
      <c r="B60" s="166"/>
      <c r="C60" s="164"/>
      <c r="D60" s="79"/>
      <c r="E60" s="164"/>
      <c r="F60" s="164"/>
      <c r="G60" s="164"/>
      <c r="H60" s="87"/>
      <c r="I60" s="87"/>
      <c r="J60" s="87"/>
      <c r="K60" s="87"/>
      <c r="L60" s="151"/>
    </row>
    <row r="61" spans="1:12" x14ac:dyDescent="0.3">
      <c r="A61" s="163" t="s">
        <v>139</v>
      </c>
      <c r="B61" s="172"/>
      <c r="C61" s="172"/>
      <c r="D61" s="53">
        <f>SUM(D62:D64)</f>
        <v>0</v>
      </c>
      <c r="E61" s="164"/>
      <c r="F61" s="164"/>
      <c r="G61" s="164"/>
      <c r="H61" s="87"/>
      <c r="I61" s="87"/>
      <c r="J61" s="87"/>
      <c r="K61" s="87"/>
      <c r="L61" s="151"/>
    </row>
    <row r="62" spans="1:12" x14ac:dyDescent="0.3">
      <c r="A62" s="167"/>
      <c r="B62" s="168" t="s">
        <v>179</v>
      </c>
      <c r="C62" s="169"/>
      <c r="D62" s="81">
        <v>0</v>
      </c>
      <c r="E62" s="164"/>
      <c r="F62" s="164"/>
      <c r="G62" s="164"/>
      <c r="H62" s="87"/>
      <c r="I62" s="87"/>
      <c r="J62" s="87"/>
      <c r="K62" s="87"/>
      <c r="L62" s="151"/>
    </row>
    <row r="63" spans="1:12" x14ac:dyDescent="0.3">
      <c r="A63" s="167"/>
      <c r="B63" s="168" t="s">
        <v>180</v>
      </c>
      <c r="C63" s="169"/>
      <c r="D63" s="81" t="s">
        <v>285</v>
      </c>
      <c r="E63" s="164"/>
      <c r="F63" s="164"/>
      <c r="G63" s="164"/>
      <c r="H63" s="87"/>
      <c r="I63" s="87"/>
      <c r="J63" s="87"/>
      <c r="K63" s="87"/>
      <c r="L63" s="151"/>
    </row>
    <row r="64" spans="1:12" x14ac:dyDescent="0.3">
      <c r="A64" s="165"/>
      <c r="B64" s="168" t="s">
        <v>181</v>
      </c>
      <c r="C64" s="164"/>
      <c r="D64" s="81">
        <v>0</v>
      </c>
      <c r="E64" s="164"/>
      <c r="F64" s="164"/>
      <c r="G64" s="164"/>
      <c r="H64" s="87"/>
      <c r="I64" s="87"/>
      <c r="J64" s="87"/>
      <c r="K64" s="87"/>
      <c r="L64" s="151"/>
    </row>
    <row r="65" spans="1:12" x14ac:dyDescent="0.3">
      <c r="A65" s="165"/>
      <c r="B65" s="164"/>
      <c r="C65" s="164"/>
      <c r="D65" s="54"/>
      <c r="E65" s="164"/>
      <c r="F65" s="164"/>
      <c r="G65" s="164"/>
      <c r="H65" s="87"/>
      <c r="I65" s="87"/>
      <c r="J65" s="87"/>
      <c r="K65" s="87"/>
      <c r="L65" s="151"/>
    </row>
    <row r="66" spans="1:12" x14ac:dyDescent="0.3">
      <c r="A66" s="163" t="s">
        <v>182</v>
      </c>
      <c r="B66" s="173"/>
      <c r="C66" s="173"/>
      <c r="D66" s="53">
        <f>SUM(D67:D68)</f>
        <v>0</v>
      </c>
      <c r="E66" s="164" t="s">
        <v>187</v>
      </c>
      <c r="F66" s="164"/>
      <c r="G66" s="164"/>
      <c r="H66" s="87"/>
      <c r="I66" s="87"/>
      <c r="J66" s="87"/>
      <c r="K66" s="87"/>
      <c r="L66" s="151"/>
    </row>
    <row r="67" spans="1:12" x14ac:dyDescent="0.3">
      <c r="A67" s="165"/>
      <c r="B67" s="168" t="s">
        <v>185</v>
      </c>
      <c r="C67" s="169"/>
      <c r="D67" s="79">
        <v>0</v>
      </c>
      <c r="E67" s="286" t="s">
        <v>284</v>
      </c>
      <c r="F67" s="286"/>
      <c r="G67" s="286"/>
      <c r="H67" s="287"/>
      <c r="I67" s="277"/>
      <c r="J67" s="278"/>
      <c r="K67" s="278"/>
      <c r="L67" s="279"/>
    </row>
    <row r="68" spans="1:12" x14ac:dyDescent="0.3">
      <c r="A68" s="170"/>
      <c r="B68" s="168" t="s">
        <v>186</v>
      </c>
      <c r="C68" s="169"/>
      <c r="D68" s="79">
        <v>0</v>
      </c>
      <c r="E68" s="164"/>
      <c r="F68" s="164"/>
      <c r="G68" s="164"/>
      <c r="H68" s="87"/>
      <c r="I68" s="280"/>
      <c r="J68" s="281"/>
      <c r="K68" s="281"/>
      <c r="L68" s="282"/>
    </row>
    <row r="69" spans="1:12" x14ac:dyDescent="0.3">
      <c r="A69" s="170"/>
      <c r="B69" s="164"/>
      <c r="C69" s="164"/>
      <c r="D69" s="54"/>
      <c r="E69" s="164"/>
      <c r="F69" s="164"/>
      <c r="G69" s="164"/>
      <c r="H69" s="87"/>
      <c r="I69" s="280"/>
      <c r="J69" s="281"/>
      <c r="K69" s="281"/>
      <c r="L69" s="282"/>
    </row>
    <row r="70" spans="1:12" x14ac:dyDescent="0.3">
      <c r="A70" s="163" t="s">
        <v>183</v>
      </c>
      <c r="B70" s="113"/>
      <c r="C70" s="113"/>
      <c r="D70" s="53">
        <f>SUM(D71:D72)</f>
        <v>0</v>
      </c>
      <c r="E70" s="164"/>
      <c r="F70" s="164"/>
      <c r="G70" s="164"/>
      <c r="H70" s="87"/>
      <c r="I70" s="280"/>
      <c r="J70" s="281"/>
      <c r="K70" s="281"/>
      <c r="L70" s="282"/>
    </row>
    <row r="71" spans="1:12" x14ac:dyDescent="0.3">
      <c r="A71" s="165"/>
      <c r="B71" s="288" t="s">
        <v>189</v>
      </c>
      <c r="C71" s="288"/>
      <c r="D71" s="79">
        <v>0</v>
      </c>
      <c r="E71" s="164"/>
      <c r="F71" s="164"/>
      <c r="G71" s="164"/>
      <c r="H71" s="87"/>
      <c r="I71" s="280"/>
      <c r="J71" s="281"/>
      <c r="K71" s="281"/>
      <c r="L71" s="282"/>
    </row>
    <row r="72" spans="1:12" x14ac:dyDescent="0.3">
      <c r="A72" s="165"/>
      <c r="B72" s="168" t="s">
        <v>188</v>
      </c>
      <c r="C72" s="164"/>
      <c r="D72" s="79">
        <v>0</v>
      </c>
      <c r="E72" s="164"/>
      <c r="F72" s="164"/>
      <c r="G72" s="164"/>
      <c r="H72" s="87"/>
      <c r="I72" s="280"/>
      <c r="J72" s="281"/>
      <c r="K72" s="281"/>
      <c r="L72" s="282"/>
    </row>
    <row r="73" spans="1:12" x14ac:dyDescent="0.3">
      <c r="A73" s="154"/>
      <c r="B73" s="87"/>
      <c r="C73" s="87"/>
      <c r="D73" s="87"/>
      <c r="E73" s="87"/>
      <c r="F73" s="87"/>
      <c r="G73" s="87"/>
      <c r="H73" s="87"/>
      <c r="I73" s="280"/>
      <c r="J73" s="281"/>
      <c r="K73" s="281"/>
      <c r="L73" s="282"/>
    </row>
    <row r="74" spans="1:12" x14ac:dyDescent="0.3">
      <c r="A74" s="174"/>
      <c r="B74" s="90"/>
      <c r="C74" s="90"/>
      <c r="D74" s="90"/>
      <c r="E74" s="90"/>
      <c r="F74" s="90"/>
      <c r="G74" s="90"/>
      <c r="H74" s="90"/>
      <c r="I74" s="283"/>
      <c r="J74" s="284"/>
      <c r="K74" s="284"/>
      <c r="L74" s="285"/>
    </row>
    <row r="75" spans="1:12" x14ac:dyDescent="0.3">
      <c r="A75" s="94"/>
      <c r="B75" s="94"/>
      <c r="C75" s="94"/>
      <c r="D75" s="94"/>
      <c r="E75" s="94"/>
      <c r="F75" s="94"/>
      <c r="G75" s="94"/>
      <c r="H75" s="94"/>
      <c r="I75" s="94"/>
      <c r="J75" s="94"/>
      <c r="K75" s="94"/>
      <c r="L75" s="94"/>
    </row>
    <row r="76" spans="1:12" x14ac:dyDescent="0.3">
      <c r="A76" s="94"/>
      <c r="B76" s="94"/>
      <c r="C76" s="94"/>
      <c r="D76" s="94"/>
      <c r="E76" s="94"/>
      <c r="F76" s="94"/>
      <c r="G76" s="94"/>
      <c r="H76" s="94"/>
      <c r="I76" s="94"/>
      <c r="J76" s="94"/>
      <c r="K76" s="94"/>
      <c r="L76" s="94"/>
    </row>
    <row r="77" spans="1:12" x14ac:dyDescent="0.3">
      <c r="A77" s="94"/>
      <c r="B77" s="94"/>
      <c r="C77" s="94"/>
      <c r="D77" s="94"/>
      <c r="E77" s="94"/>
      <c r="F77" s="94"/>
      <c r="G77" s="94"/>
      <c r="H77" s="94"/>
      <c r="I77" s="94"/>
      <c r="J77" s="94"/>
      <c r="K77" s="94"/>
      <c r="L77" s="94"/>
    </row>
    <row r="78" spans="1:12" x14ac:dyDescent="0.3">
      <c r="A78" s="94"/>
      <c r="B78" s="94"/>
      <c r="C78" s="94"/>
      <c r="D78" s="94"/>
      <c r="E78" s="94"/>
      <c r="F78" s="94"/>
      <c r="G78" s="94"/>
      <c r="H78" s="94"/>
      <c r="I78" s="94"/>
      <c r="J78" s="94"/>
      <c r="K78" s="94"/>
      <c r="L78" s="94"/>
    </row>
    <row r="79" spans="1:12" x14ac:dyDescent="0.3">
      <c r="A79" s="94"/>
      <c r="B79" s="94"/>
      <c r="C79" s="94"/>
      <c r="D79" s="94"/>
      <c r="E79" s="94"/>
      <c r="F79" s="94"/>
      <c r="G79" s="94"/>
      <c r="H79" s="94"/>
      <c r="I79" s="94"/>
      <c r="J79" s="94"/>
      <c r="K79" s="94"/>
      <c r="L79" s="94"/>
    </row>
    <row r="80" spans="1:12" x14ac:dyDescent="0.3">
      <c r="A80" s="94"/>
      <c r="B80" s="94"/>
      <c r="C80" s="94"/>
      <c r="D80" s="94"/>
      <c r="E80" s="94"/>
      <c r="F80" s="94"/>
      <c r="G80" s="94"/>
      <c r="H80" s="94"/>
      <c r="I80" s="94"/>
      <c r="J80" s="94"/>
      <c r="K80" s="94"/>
      <c r="L80" s="94"/>
    </row>
    <row r="81" spans="1:12" x14ac:dyDescent="0.3">
      <c r="A81" s="94"/>
      <c r="B81" s="94"/>
      <c r="C81" s="94"/>
      <c r="D81" s="94"/>
      <c r="E81" s="94"/>
      <c r="F81" s="94"/>
      <c r="G81" s="94"/>
      <c r="H81" s="94"/>
      <c r="I81" s="94"/>
      <c r="J81" s="94"/>
      <c r="K81" s="94"/>
      <c r="L81" s="94"/>
    </row>
    <row r="82" spans="1:12" x14ac:dyDescent="0.3">
      <c r="A82" s="94"/>
      <c r="B82" s="94"/>
      <c r="C82" s="94"/>
      <c r="D82" s="94"/>
      <c r="E82" s="94"/>
      <c r="F82" s="94"/>
      <c r="G82" s="94"/>
      <c r="H82" s="94"/>
      <c r="I82" s="94"/>
      <c r="J82" s="94"/>
      <c r="K82" s="94"/>
      <c r="L82" s="94"/>
    </row>
    <row r="83" spans="1:12" x14ac:dyDescent="0.3">
      <c r="A83" s="94"/>
      <c r="B83" s="94"/>
      <c r="C83" s="94"/>
      <c r="D83" s="94"/>
      <c r="E83" s="94"/>
      <c r="F83" s="94"/>
      <c r="G83" s="94"/>
      <c r="H83" s="94"/>
      <c r="I83" s="94"/>
      <c r="J83" s="94"/>
      <c r="K83" s="94"/>
      <c r="L83" s="94"/>
    </row>
    <row r="84" spans="1:12" x14ac:dyDescent="0.3">
      <c r="A84" s="94"/>
      <c r="B84" s="94"/>
      <c r="C84" s="94"/>
      <c r="D84" s="94"/>
      <c r="E84" s="94"/>
      <c r="F84" s="94"/>
      <c r="G84" s="94"/>
      <c r="H84" s="94"/>
      <c r="I84" s="94"/>
      <c r="J84" s="94"/>
      <c r="K84" s="94"/>
      <c r="L84" s="94"/>
    </row>
    <row r="85" spans="1:12" x14ac:dyDescent="0.3">
      <c r="A85" s="94"/>
      <c r="B85" s="94"/>
      <c r="C85" s="94"/>
      <c r="D85" s="94"/>
      <c r="E85" s="94"/>
      <c r="F85" s="94"/>
      <c r="G85" s="94"/>
      <c r="H85" s="94"/>
      <c r="I85" s="94"/>
      <c r="J85" s="94"/>
      <c r="K85" s="94"/>
      <c r="L85" s="94"/>
    </row>
    <row r="86" spans="1:12" x14ac:dyDescent="0.3">
      <c r="A86" s="94"/>
      <c r="B86" s="94"/>
      <c r="C86" s="94"/>
      <c r="D86" s="94"/>
      <c r="E86" s="94"/>
      <c r="F86" s="94"/>
      <c r="G86" s="94"/>
      <c r="H86" s="94"/>
      <c r="I86" s="94"/>
      <c r="J86" s="94"/>
      <c r="K86" s="94"/>
      <c r="L86" s="94"/>
    </row>
    <row r="87" spans="1:12" x14ac:dyDescent="0.3">
      <c r="A87" s="94"/>
      <c r="B87" s="94"/>
      <c r="C87" s="94"/>
      <c r="D87" s="94"/>
      <c r="E87" s="94"/>
      <c r="F87" s="94"/>
      <c r="G87" s="94"/>
      <c r="H87" s="94"/>
      <c r="I87" s="94"/>
      <c r="J87" s="94"/>
      <c r="K87" s="94"/>
      <c r="L87" s="94"/>
    </row>
    <row r="88" spans="1:12" x14ac:dyDescent="0.3">
      <c r="A88" s="94"/>
      <c r="B88" s="94"/>
      <c r="C88" s="94"/>
      <c r="D88" s="94"/>
      <c r="E88" s="94"/>
      <c r="F88" s="94"/>
      <c r="G88" s="94"/>
      <c r="H88" s="94"/>
      <c r="I88" s="94"/>
      <c r="J88" s="94"/>
      <c r="K88" s="94"/>
      <c r="L88" s="94"/>
    </row>
    <row r="89" spans="1:12" x14ac:dyDescent="0.3">
      <c r="A89" s="94"/>
      <c r="B89" s="94"/>
      <c r="C89" s="94"/>
      <c r="D89" s="94"/>
      <c r="E89" s="94"/>
      <c r="F89" s="94"/>
      <c r="G89" s="94"/>
      <c r="H89" s="94"/>
      <c r="I89" s="94"/>
      <c r="J89" s="94"/>
      <c r="K89" s="94"/>
      <c r="L89" s="94"/>
    </row>
    <row r="90" spans="1:12" x14ac:dyDescent="0.3">
      <c r="A90" s="94"/>
      <c r="B90" s="94"/>
      <c r="C90" s="94"/>
      <c r="D90" s="94"/>
      <c r="E90" s="94"/>
      <c r="F90" s="94"/>
      <c r="G90" s="94"/>
      <c r="H90" s="94"/>
      <c r="I90" s="94"/>
      <c r="J90" s="94"/>
      <c r="K90" s="94"/>
      <c r="L90" s="94"/>
    </row>
    <row r="91" spans="1:12" x14ac:dyDescent="0.3">
      <c r="A91" s="94"/>
      <c r="B91" s="94"/>
      <c r="C91" s="94"/>
      <c r="D91" s="94"/>
      <c r="E91" s="94"/>
      <c r="F91" s="94"/>
      <c r="G91" s="94"/>
      <c r="H91" s="94"/>
      <c r="I91" s="94"/>
      <c r="J91" s="94"/>
      <c r="K91" s="94"/>
      <c r="L91" s="94"/>
    </row>
    <row r="92" spans="1:12" x14ac:dyDescent="0.3">
      <c r="A92" s="94"/>
      <c r="B92" s="94"/>
      <c r="C92" s="94"/>
      <c r="D92" s="94"/>
      <c r="E92" s="94"/>
      <c r="F92" s="94"/>
      <c r="G92" s="94"/>
      <c r="H92" s="94"/>
      <c r="I92" s="94"/>
      <c r="J92" s="94"/>
      <c r="K92" s="94"/>
      <c r="L92" s="94"/>
    </row>
    <row r="93" spans="1:12" x14ac:dyDescent="0.3">
      <c r="A93" s="94"/>
      <c r="B93" s="94"/>
      <c r="C93" s="94"/>
      <c r="D93" s="94"/>
      <c r="E93" s="94"/>
      <c r="F93" s="94"/>
      <c r="G93" s="94"/>
      <c r="H93" s="94"/>
      <c r="I93" s="94"/>
      <c r="J93" s="94"/>
      <c r="K93" s="94"/>
      <c r="L93" s="94"/>
    </row>
    <row r="94" spans="1:12" x14ac:dyDescent="0.3">
      <c r="A94" s="94"/>
      <c r="B94" s="94"/>
      <c r="C94" s="94"/>
      <c r="D94" s="94"/>
      <c r="E94" s="94"/>
      <c r="F94" s="94"/>
      <c r="G94" s="94"/>
      <c r="H94" s="94"/>
      <c r="I94" s="94"/>
      <c r="J94" s="94"/>
      <c r="K94" s="94"/>
      <c r="L94" s="94"/>
    </row>
    <row r="95" spans="1:12" x14ac:dyDescent="0.3">
      <c r="A95" s="94"/>
      <c r="B95" s="94"/>
      <c r="C95" s="94"/>
      <c r="D95" s="94"/>
      <c r="E95" s="94"/>
      <c r="F95" s="94"/>
      <c r="G95" s="94"/>
      <c r="H95" s="94"/>
      <c r="I95" s="94"/>
      <c r="J95" s="94"/>
      <c r="K95" s="94"/>
      <c r="L95" s="94"/>
    </row>
    <row r="96" spans="1:12" x14ac:dyDescent="0.3">
      <c r="A96" s="94"/>
      <c r="B96" s="94"/>
      <c r="C96" s="94"/>
      <c r="D96" s="94"/>
      <c r="E96" s="94"/>
      <c r="F96" s="94"/>
      <c r="G96" s="94"/>
      <c r="H96" s="94"/>
      <c r="I96" s="94"/>
      <c r="J96" s="94"/>
      <c r="K96" s="94"/>
      <c r="L96" s="94"/>
    </row>
    <row r="97" spans="1:12" x14ac:dyDescent="0.3">
      <c r="A97" s="94"/>
      <c r="B97" s="94"/>
      <c r="C97" s="94"/>
      <c r="D97" s="94"/>
      <c r="E97" s="94"/>
      <c r="F97" s="94"/>
      <c r="G97" s="94"/>
      <c r="H97" s="94"/>
      <c r="I97" s="94"/>
      <c r="J97" s="94"/>
      <c r="K97" s="94"/>
      <c r="L97" s="94"/>
    </row>
    <row r="98" spans="1:12" x14ac:dyDescent="0.3">
      <c r="A98" s="94"/>
      <c r="B98" s="94"/>
      <c r="C98" s="94"/>
      <c r="D98" s="94"/>
      <c r="E98" s="94"/>
      <c r="F98" s="94"/>
      <c r="G98" s="94"/>
      <c r="H98" s="94"/>
      <c r="I98" s="94"/>
      <c r="J98" s="94"/>
      <c r="K98" s="94"/>
      <c r="L98" s="94"/>
    </row>
    <row r="99" spans="1:12" x14ac:dyDescent="0.3">
      <c r="A99" s="94"/>
      <c r="B99" s="94"/>
      <c r="C99" s="94"/>
      <c r="D99" s="94"/>
      <c r="E99" s="94"/>
      <c r="F99" s="94"/>
      <c r="G99" s="94"/>
      <c r="H99" s="94"/>
      <c r="I99" s="94"/>
      <c r="J99" s="94"/>
      <c r="K99" s="94"/>
      <c r="L99" s="94"/>
    </row>
    <row r="100" spans="1:12" x14ac:dyDescent="0.3">
      <c r="A100" s="94"/>
      <c r="B100" s="94"/>
      <c r="C100" s="94"/>
      <c r="D100" s="94"/>
      <c r="E100" s="94"/>
      <c r="F100" s="94"/>
      <c r="G100" s="94"/>
      <c r="H100" s="94"/>
      <c r="I100" s="94"/>
      <c r="J100" s="94"/>
      <c r="K100" s="94"/>
      <c r="L100" s="94"/>
    </row>
    <row r="101" spans="1:12" x14ac:dyDescent="0.3">
      <c r="A101" s="94"/>
      <c r="B101" s="94"/>
      <c r="C101" s="94"/>
      <c r="D101" s="94"/>
      <c r="E101" s="94"/>
      <c r="F101" s="94"/>
      <c r="G101" s="94"/>
      <c r="H101" s="94"/>
      <c r="I101" s="94"/>
      <c r="J101" s="94"/>
      <c r="K101" s="94"/>
      <c r="L101" s="94"/>
    </row>
    <row r="102" spans="1:12" x14ac:dyDescent="0.3">
      <c r="A102" s="94"/>
      <c r="B102" s="94"/>
      <c r="C102" s="94"/>
      <c r="D102" s="94"/>
      <c r="E102" s="94"/>
      <c r="F102" s="94"/>
      <c r="G102" s="94"/>
      <c r="H102" s="94"/>
      <c r="I102" s="94"/>
      <c r="J102" s="94"/>
      <c r="K102" s="94"/>
      <c r="L102" s="94"/>
    </row>
    <row r="103" spans="1:12" x14ac:dyDescent="0.3">
      <c r="A103" s="94"/>
      <c r="B103" s="94"/>
      <c r="C103" s="94"/>
      <c r="D103" s="94"/>
      <c r="E103" s="94"/>
      <c r="F103" s="94"/>
      <c r="G103" s="94"/>
      <c r="H103" s="94"/>
      <c r="I103" s="94"/>
      <c r="J103" s="94"/>
      <c r="K103" s="94"/>
      <c r="L103" s="94"/>
    </row>
    <row r="104" spans="1:12" x14ac:dyDescent="0.3">
      <c r="A104" s="94"/>
      <c r="B104" s="94"/>
      <c r="C104" s="94"/>
      <c r="D104" s="94"/>
      <c r="E104" s="94"/>
      <c r="F104" s="94"/>
      <c r="G104" s="94"/>
      <c r="H104" s="94"/>
      <c r="I104" s="94"/>
      <c r="J104" s="94"/>
      <c r="K104" s="94"/>
      <c r="L104" s="94"/>
    </row>
    <row r="105" spans="1:12" x14ac:dyDescent="0.3">
      <c r="A105" s="94"/>
      <c r="B105" s="94"/>
      <c r="C105" s="94"/>
      <c r="D105" s="94"/>
      <c r="E105" s="94"/>
      <c r="F105" s="94"/>
      <c r="G105" s="94"/>
      <c r="H105" s="94"/>
      <c r="I105" s="94"/>
      <c r="J105" s="94"/>
      <c r="K105" s="94"/>
      <c r="L105" s="94"/>
    </row>
    <row r="106" spans="1:12" x14ac:dyDescent="0.3">
      <c r="A106" s="94"/>
      <c r="B106" s="94"/>
      <c r="C106" s="94"/>
      <c r="D106" s="94"/>
      <c r="E106" s="94"/>
      <c r="F106" s="94"/>
      <c r="G106" s="94"/>
      <c r="H106" s="94"/>
      <c r="I106" s="94"/>
      <c r="J106" s="94"/>
      <c r="K106" s="94"/>
      <c r="L106" s="94"/>
    </row>
    <row r="107" spans="1:12" x14ac:dyDescent="0.3">
      <c r="A107" s="94"/>
      <c r="B107" s="94"/>
      <c r="C107" s="94"/>
      <c r="D107" s="94"/>
      <c r="E107" s="94"/>
      <c r="F107" s="94"/>
      <c r="G107" s="94"/>
      <c r="H107" s="94"/>
      <c r="I107" s="94"/>
      <c r="J107" s="94"/>
      <c r="K107" s="94"/>
      <c r="L107" s="94"/>
    </row>
    <row r="108" spans="1:12" x14ac:dyDescent="0.3">
      <c r="A108" s="94"/>
      <c r="B108" s="94"/>
      <c r="C108" s="94"/>
      <c r="D108" s="94"/>
      <c r="E108" s="94"/>
      <c r="F108" s="94"/>
      <c r="G108" s="94"/>
      <c r="H108" s="94"/>
      <c r="I108" s="94"/>
      <c r="J108" s="94"/>
      <c r="K108" s="94"/>
      <c r="L108" s="94"/>
    </row>
    <row r="109" spans="1:12" x14ac:dyDescent="0.3">
      <c r="A109" s="94"/>
      <c r="B109" s="94"/>
      <c r="C109" s="94"/>
      <c r="D109" s="94"/>
      <c r="E109" s="94"/>
      <c r="F109" s="94"/>
      <c r="G109" s="94"/>
      <c r="H109" s="94"/>
      <c r="I109" s="94"/>
      <c r="J109" s="94"/>
      <c r="K109" s="94"/>
      <c r="L109" s="94"/>
    </row>
    <row r="110" spans="1:12" x14ac:dyDescent="0.3">
      <c r="A110" s="94"/>
      <c r="B110" s="94"/>
      <c r="C110" s="94"/>
      <c r="D110" s="94"/>
      <c r="E110" s="94"/>
      <c r="F110" s="94"/>
      <c r="G110" s="94"/>
      <c r="H110" s="94"/>
      <c r="I110" s="94"/>
      <c r="J110" s="94"/>
      <c r="K110" s="94"/>
      <c r="L110" s="94"/>
    </row>
    <row r="111" spans="1:12" x14ac:dyDescent="0.3">
      <c r="A111" s="94"/>
      <c r="B111" s="94"/>
      <c r="C111" s="94"/>
      <c r="D111" s="94"/>
      <c r="E111" s="94"/>
      <c r="F111" s="94"/>
      <c r="G111" s="94"/>
      <c r="H111" s="94"/>
      <c r="I111" s="94"/>
      <c r="J111" s="94"/>
      <c r="K111" s="94"/>
      <c r="L111" s="94"/>
    </row>
    <row r="112" spans="1:12" x14ac:dyDescent="0.3">
      <c r="A112" s="94"/>
      <c r="B112" s="94"/>
      <c r="C112" s="94"/>
      <c r="D112" s="94"/>
      <c r="E112" s="94"/>
      <c r="F112" s="94"/>
      <c r="G112" s="94"/>
      <c r="H112" s="94"/>
      <c r="I112" s="94"/>
      <c r="J112" s="94"/>
      <c r="K112" s="94"/>
      <c r="L112" s="94"/>
    </row>
    <row r="113" spans="1:12" x14ac:dyDescent="0.3">
      <c r="A113" s="94"/>
      <c r="B113" s="94"/>
      <c r="C113" s="94"/>
      <c r="D113" s="94"/>
      <c r="E113" s="94"/>
      <c r="F113" s="94"/>
      <c r="G113" s="94"/>
      <c r="H113" s="94"/>
      <c r="I113" s="94"/>
      <c r="J113" s="94"/>
      <c r="K113" s="94"/>
      <c r="L113" s="94"/>
    </row>
    <row r="114" spans="1:12" x14ac:dyDescent="0.3">
      <c r="A114" s="94"/>
      <c r="B114" s="94"/>
      <c r="C114" s="94"/>
      <c r="D114" s="94"/>
      <c r="E114" s="94"/>
      <c r="F114" s="94"/>
      <c r="G114" s="94"/>
      <c r="H114" s="94"/>
      <c r="I114" s="94"/>
      <c r="J114" s="94"/>
      <c r="K114" s="94"/>
      <c r="L114" s="94"/>
    </row>
    <row r="115" spans="1:12" x14ac:dyDescent="0.3">
      <c r="A115" s="94"/>
      <c r="B115" s="94"/>
      <c r="C115" s="94"/>
      <c r="D115" s="94"/>
      <c r="E115" s="94"/>
      <c r="F115" s="94"/>
      <c r="G115" s="94"/>
      <c r="H115" s="94"/>
      <c r="I115" s="94"/>
      <c r="J115" s="94"/>
      <c r="K115" s="94"/>
      <c r="L115" s="94"/>
    </row>
    <row r="116" spans="1:12" x14ac:dyDescent="0.3">
      <c r="A116" s="94"/>
      <c r="B116" s="94"/>
      <c r="C116" s="94"/>
      <c r="D116" s="94"/>
      <c r="E116" s="94"/>
      <c r="F116" s="94"/>
      <c r="G116" s="94"/>
      <c r="H116" s="94"/>
      <c r="I116" s="94"/>
      <c r="J116" s="94"/>
      <c r="K116" s="94"/>
      <c r="L116" s="94"/>
    </row>
    <row r="117" spans="1:12" x14ac:dyDescent="0.3">
      <c r="A117" s="94"/>
      <c r="B117" s="94"/>
      <c r="C117" s="94"/>
      <c r="D117" s="94"/>
      <c r="E117" s="94"/>
      <c r="F117" s="94"/>
      <c r="G117" s="94"/>
      <c r="H117" s="94"/>
      <c r="I117" s="94"/>
      <c r="J117" s="94"/>
      <c r="K117" s="94"/>
      <c r="L117" s="94"/>
    </row>
    <row r="118" spans="1:12" x14ac:dyDescent="0.3">
      <c r="A118" s="94"/>
      <c r="B118" s="94"/>
      <c r="C118" s="94"/>
      <c r="D118" s="94"/>
      <c r="E118" s="94"/>
      <c r="F118" s="94"/>
      <c r="G118" s="94"/>
      <c r="H118" s="94"/>
      <c r="I118" s="94"/>
      <c r="J118" s="94"/>
      <c r="K118" s="94"/>
      <c r="L118" s="94"/>
    </row>
    <row r="119" spans="1:12" x14ac:dyDescent="0.3">
      <c r="A119" s="94"/>
      <c r="B119" s="94"/>
      <c r="C119" s="94"/>
      <c r="D119" s="94"/>
      <c r="E119" s="94"/>
      <c r="F119" s="94"/>
      <c r="G119" s="94"/>
      <c r="H119" s="94"/>
      <c r="I119" s="94"/>
      <c r="J119" s="94"/>
      <c r="K119" s="94"/>
      <c r="L119" s="94"/>
    </row>
    <row r="120" spans="1:12" x14ac:dyDescent="0.3">
      <c r="A120" s="94"/>
      <c r="B120" s="94"/>
      <c r="C120" s="94"/>
      <c r="D120" s="94"/>
      <c r="E120" s="94"/>
      <c r="F120" s="94"/>
      <c r="G120" s="94"/>
      <c r="H120" s="94"/>
      <c r="I120" s="94"/>
      <c r="J120" s="94"/>
      <c r="K120" s="94"/>
      <c r="L120" s="94"/>
    </row>
    <row r="121" spans="1:12" x14ac:dyDescent="0.3">
      <c r="A121" s="94"/>
      <c r="B121" s="94"/>
      <c r="C121" s="94"/>
      <c r="D121" s="94"/>
      <c r="E121" s="94"/>
      <c r="F121" s="94"/>
      <c r="G121" s="94"/>
      <c r="H121" s="94"/>
      <c r="I121" s="94"/>
      <c r="J121" s="94"/>
      <c r="K121" s="94"/>
      <c r="L121" s="94"/>
    </row>
    <row r="122" spans="1:12" x14ac:dyDescent="0.3">
      <c r="A122" s="94"/>
      <c r="B122" s="94"/>
      <c r="C122" s="94"/>
      <c r="D122" s="94"/>
      <c r="E122" s="94"/>
      <c r="F122" s="94"/>
      <c r="G122" s="94"/>
      <c r="H122" s="94"/>
      <c r="I122" s="94"/>
      <c r="J122" s="94"/>
      <c r="K122" s="94"/>
      <c r="L122" s="94"/>
    </row>
    <row r="123" spans="1:12" x14ac:dyDescent="0.3">
      <c r="A123" s="94"/>
      <c r="B123" s="94"/>
      <c r="C123" s="94"/>
      <c r="D123" s="94"/>
      <c r="E123" s="94"/>
      <c r="F123" s="94"/>
      <c r="G123" s="94"/>
      <c r="H123" s="94"/>
      <c r="I123" s="94"/>
      <c r="J123" s="94"/>
      <c r="K123" s="94"/>
      <c r="L123" s="94"/>
    </row>
    <row r="124" spans="1:12" x14ac:dyDescent="0.3">
      <c r="A124" s="94"/>
      <c r="B124" s="94"/>
      <c r="C124" s="94"/>
      <c r="D124" s="94"/>
      <c r="E124" s="94"/>
      <c r="F124" s="94"/>
      <c r="G124" s="94"/>
      <c r="H124" s="94"/>
      <c r="I124" s="94"/>
      <c r="J124" s="94"/>
      <c r="K124" s="94"/>
      <c r="L124" s="94"/>
    </row>
    <row r="125" spans="1:12" x14ac:dyDescent="0.3">
      <c r="A125" s="94"/>
      <c r="B125" s="94"/>
      <c r="C125" s="94"/>
      <c r="D125" s="94"/>
      <c r="E125" s="94"/>
      <c r="F125" s="94"/>
      <c r="G125" s="94"/>
      <c r="H125" s="94"/>
      <c r="I125" s="94"/>
      <c r="J125" s="94"/>
      <c r="K125" s="94"/>
      <c r="L125" s="94"/>
    </row>
    <row r="126" spans="1:12" x14ac:dyDescent="0.3">
      <c r="A126" s="94"/>
      <c r="B126" s="94"/>
      <c r="C126" s="94"/>
      <c r="D126" s="94"/>
      <c r="E126" s="94"/>
      <c r="F126" s="94"/>
      <c r="G126" s="94"/>
      <c r="H126" s="94"/>
      <c r="I126" s="94"/>
      <c r="J126" s="94"/>
      <c r="K126" s="94"/>
      <c r="L126" s="94"/>
    </row>
    <row r="127" spans="1:12" x14ac:dyDescent="0.3">
      <c r="A127" s="94"/>
      <c r="B127" s="94"/>
      <c r="C127" s="94"/>
      <c r="D127" s="94"/>
      <c r="E127" s="94"/>
      <c r="F127" s="94"/>
      <c r="G127" s="94"/>
      <c r="H127" s="94"/>
      <c r="I127" s="94"/>
      <c r="J127" s="94"/>
      <c r="K127" s="94"/>
      <c r="L127" s="94"/>
    </row>
    <row r="128" spans="1:12" x14ac:dyDescent="0.3">
      <c r="A128" s="94"/>
      <c r="B128" s="94"/>
      <c r="C128" s="94"/>
      <c r="D128" s="94"/>
      <c r="E128" s="94"/>
      <c r="F128" s="94"/>
      <c r="G128" s="94"/>
      <c r="H128" s="94"/>
      <c r="I128" s="94"/>
      <c r="J128" s="94"/>
      <c r="K128" s="94"/>
      <c r="L128" s="94"/>
    </row>
    <row r="129" spans="1:12" x14ac:dyDescent="0.3">
      <c r="A129" s="94"/>
      <c r="B129" s="94"/>
      <c r="C129" s="94"/>
      <c r="D129" s="94"/>
      <c r="E129" s="94"/>
      <c r="F129" s="94"/>
      <c r="G129" s="94"/>
      <c r="H129" s="94"/>
      <c r="I129" s="94"/>
      <c r="J129" s="94"/>
      <c r="K129" s="94"/>
      <c r="L129" s="94"/>
    </row>
    <row r="130" spans="1:12" x14ac:dyDescent="0.3">
      <c r="A130" s="94"/>
      <c r="B130" s="94"/>
      <c r="C130" s="94"/>
      <c r="D130" s="94"/>
      <c r="E130" s="94"/>
      <c r="F130" s="94"/>
      <c r="G130" s="94"/>
      <c r="H130" s="94"/>
      <c r="I130" s="94"/>
      <c r="J130" s="94"/>
      <c r="K130" s="94"/>
      <c r="L130" s="94"/>
    </row>
    <row r="131" spans="1:12" x14ac:dyDescent="0.3">
      <c r="A131" s="94"/>
      <c r="B131" s="94"/>
      <c r="C131" s="94"/>
      <c r="D131" s="94"/>
      <c r="E131" s="94"/>
      <c r="F131" s="94"/>
      <c r="G131" s="94"/>
      <c r="H131" s="94"/>
      <c r="I131" s="94"/>
      <c r="J131" s="94"/>
      <c r="K131" s="94"/>
      <c r="L131" s="94"/>
    </row>
    <row r="132" spans="1:12" x14ac:dyDescent="0.3">
      <c r="A132" s="94"/>
      <c r="B132" s="94"/>
      <c r="C132" s="94"/>
      <c r="D132" s="94"/>
      <c r="E132" s="94"/>
      <c r="F132" s="94"/>
      <c r="G132" s="94"/>
      <c r="H132" s="94"/>
      <c r="I132" s="94"/>
      <c r="J132" s="94"/>
      <c r="K132" s="94"/>
      <c r="L132" s="94"/>
    </row>
    <row r="133" spans="1:12" x14ac:dyDescent="0.3">
      <c r="A133" s="94"/>
      <c r="B133" s="94"/>
      <c r="C133" s="94"/>
      <c r="D133" s="94"/>
      <c r="E133" s="94"/>
      <c r="F133" s="94"/>
      <c r="G133" s="94"/>
      <c r="H133" s="94"/>
      <c r="I133" s="94"/>
      <c r="J133" s="94"/>
      <c r="K133" s="94"/>
      <c r="L133" s="94"/>
    </row>
    <row r="134" spans="1:12" x14ac:dyDescent="0.3">
      <c r="A134" s="94"/>
      <c r="B134" s="94"/>
      <c r="C134" s="94"/>
      <c r="D134" s="94"/>
      <c r="E134" s="94"/>
      <c r="F134" s="94"/>
      <c r="G134" s="94"/>
      <c r="H134" s="94"/>
      <c r="I134" s="94"/>
      <c r="J134" s="94"/>
      <c r="K134" s="94"/>
      <c r="L134" s="94"/>
    </row>
    <row r="135" spans="1:12" x14ac:dyDescent="0.3">
      <c r="A135" s="94"/>
      <c r="B135" s="94"/>
      <c r="C135" s="94"/>
      <c r="D135" s="94"/>
      <c r="E135" s="94"/>
      <c r="F135" s="94"/>
      <c r="G135" s="94"/>
      <c r="H135" s="94"/>
      <c r="I135" s="94"/>
      <c r="J135" s="94"/>
      <c r="K135" s="94"/>
      <c r="L135" s="94"/>
    </row>
    <row r="136" spans="1:12" x14ac:dyDescent="0.3">
      <c r="A136" s="94"/>
      <c r="B136" s="94"/>
      <c r="C136" s="94"/>
      <c r="D136" s="94"/>
      <c r="E136" s="94"/>
      <c r="F136" s="94"/>
      <c r="G136" s="94"/>
      <c r="H136" s="94"/>
      <c r="I136" s="94"/>
      <c r="J136" s="94"/>
      <c r="K136" s="94"/>
      <c r="L136" s="94"/>
    </row>
    <row r="137" spans="1:12" x14ac:dyDescent="0.3">
      <c r="A137" s="94"/>
      <c r="B137" s="94"/>
      <c r="C137" s="94"/>
      <c r="D137" s="94"/>
      <c r="E137" s="94"/>
      <c r="F137" s="94"/>
      <c r="G137" s="94"/>
      <c r="H137" s="94"/>
      <c r="I137" s="94"/>
      <c r="J137" s="94"/>
      <c r="K137" s="94"/>
      <c r="L137" s="94"/>
    </row>
    <row r="138" spans="1:12" x14ac:dyDescent="0.3">
      <c r="A138" s="94"/>
      <c r="B138" s="94"/>
      <c r="C138" s="94"/>
      <c r="D138" s="94"/>
      <c r="E138" s="94"/>
      <c r="F138" s="94"/>
      <c r="G138" s="94"/>
      <c r="H138" s="94"/>
      <c r="I138" s="94"/>
      <c r="J138" s="94"/>
      <c r="K138" s="94"/>
      <c r="L138" s="94"/>
    </row>
    <row r="139" spans="1:12" x14ac:dyDescent="0.3">
      <c r="A139" s="94"/>
      <c r="B139" s="94"/>
      <c r="C139" s="94"/>
      <c r="D139" s="94"/>
      <c r="E139" s="94"/>
      <c r="F139" s="94"/>
      <c r="G139" s="94"/>
      <c r="H139" s="94"/>
      <c r="I139" s="94"/>
      <c r="J139" s="94"/>
      <c r="K139" s="94"/>
      <c r="L139" s="94"/>
    </row>
    <row r="140" spans="1:12" x14ac:dyDescent="0.3">
      <c r="A140" s="94"/>
      <c r="B140" s="94"/>
      <c r="C140" s="94"/>
      <c r="D140" s="94"/>
      <c r="E140" s="94"/>
      <c r="F140" s="94"/>
      <c r="G140" s="94"/>
      <c r="H140" s="94"/>
      <c r="I140" s="94"/>
      <c r="J140" s="94"/>
      <c r="K140" s="94"/>
      <c r="L140" s="94"/>
    </row>
    <row r="141" spans="1:12" x14ac:dyDescent="0.3">
      <c r="A141" s="94"/>
      <c r="B141" s="94"/>
      <c r="C141" s="94"/>
      <c r="D141" s="94"/>
      <c r="E141" s="94"/>
      <c r="F141" s="94"/>
      <c r="G141" s="94"/>
      <c r="H141" s="94"/>
      <c r="I141" s="94"/>
      <c r="J141" s="94"/>
      <c r="K141" s="94"/>
      <c r="L141" s="94"/>
    </row>
    <row r="142" spans="1:12" x14ac:dyDescent="0.3">
      <c r="A142" s="94"/>
      <c r="B142" s="94"/>
      <c r="C142" s="94"/>
      <c r="D142" s="94"/>
      <c r="E142" s="94"/>
      <c r="F142" s="94"/>
      <c r="G142" s="94"/>
      <c r="H142" s="94"/>
      <c r="I142" s="94"/>
      <c r="J142" s="94"/>
      <c r="K142" s="94"/>
      <c r="L142" s="94"/>
    </row>
    <row r="143" spans="1:12" x14ac:dyDescent="0.3">
      <c r="A143" s="94"/>
      <c r="B143" s="94"/>
      <c r="C143" s="94"/>
      <c r="D143" s="94"/>
      <c r="E143" s="94"/>
      <c r="F143" s="94"/>
      <c r="G143" s="94"/>
      <c r="H143" s="94"/>
      <c r="I143" s="94"/>
      <c r="J143" s="94"/>
      <c r="K143" s="94"/>
      <c r="L143" s="94"/>
    </row>
    <row r="144" spans="1:12" x14ac:dyDescent="0.3">
      <c r="A144" s="94"/>
      <c r="B144" s="94"/>
      <c r="C144" s="94"/>
      <c r="D144" s="94"/>
      <c r="E144" s="94"/>
      <c r="F144" s="94"/>
      <c r="G144" s="94"/>
      <c r="H144" s="94"/>
      <c r="I144" s="94"/>
      <c r="J144" s="94"/>
      <c r="K144" s="94"/>
      <c r="L144" s="94"/>
    </row>
    <row r="145" spans="1:12" x14ac:dyDescent="0.3">
      <c r="A145" s="94"/>
      <c r="B145" s="94"/>
      <c r="C145" s="94"/>
      <c r="D145" s="94"/>
      <c r="E145" s="94"/>
      <c r="F145" s="94"/>
      <c r="G145" s="94"/>
      <c r="H145" s="94"/>
      <c r="I145" s="94"/>
      <c r="J145" s="94"/>
      <c r="K145" s="94"/>
      <c r="L145" s="94"/>
    </row>
    <row r="146" spans="1:12" x14ac:dyDescent="0.3">
      <c r="A146" s="94"/>
      <c r="B146" s="94"/>
      <c r="C146" s="94"/>
      <c r="D146" s="94"/>
      <c r="E146" s="94"/>
      <c r="F146" s="94"/>
      <c r="G146" s="94"/>
      <c r="H146" s="94"/>
      <c r="I146" s="94"/>
      <c r="J146" s="94"/>
      <c r="K146" s="94"/>
      <c r="L146" s="94"/>
    </row>
    <row r="147" spans="1:12" x14ac:dyDescent="0.3">
      <c r="A147" s="94"/>
      <c r="B147" s="94"/>
      <c r="C147" s="94"/>
      <c r="D147" s="94"/>
      <c r="E147" s="94"/>
      <c r="F147" s="94"/>
      <c r="G147" s="94"/>
      <c r="H147" s="94"/>
      <c r="I147" s="94"/>
      <c r="J147" s="94"/>
      <c r="K147" s="94"/>
      <c r="L147" s="94"/>
    </row>
    <row r="148" spans="1:12" x14ac:dyDescent="0.3">
      <c r="A148" s="94"/>
      <c r="B148" s="94"/>
      <c r="C148" s="94"/>
      <c r="D148" s="94"/>
      <c r="E148" s="94"/>
      <c r="F148" s="94"/>
      <c r="G148" s="94"/>
      <c r="H148" s="94"/>
      <c r="I148" s="94"/>
      <c r="J148" s="94"/>
      <c r="K148" s="94"/>
      <c r="L148" s="94"/>
    </row>
    <row r="149" spans="1:12" x14ac:dyDescent="0.3">
      <c r="A149" s="94"/>
      <c r="B149" s="94"/>
      <c r="C149" s="94"/>
      <c r="D149" s="94"/>
      <c r="E149" s="94"/>
      <c r="F149" s="94"/>
      <c r="G149" s="94"/>
      <c r="H149" s="94"/>
      <c r="I149" s="94"/>
      <c r="J149" s="94"/>
      <c r="K149" s="94"/>
      <c r="L149" s="94"/>
    </row>
    <row r="150" spans="1:12" x14ac:dyDescent="0.3">
      <c r="A150" s="94"/>
      <c r="B150" s="94"/>
      <c r="C150" s="94"/>
      <c r="D150" s="94"/>
      <c r="E150" s="94"/>
      <c r="F150" s="94"/>
      <c r="G150" s="94"/>
      <c r="H150" s="94"/>
      <c r="I150" s="94"/>
      <c r="J150" s="94"/>
      <c r="K150" s="94"/>
      <c r="L150" s="94"/>
    </row>
    <row r="151" spans="1:12" x14ac:dyDescent="0.3">
      <c r="A151" s="94"/>
      <c r="B151" s="94"/>
      <c r="C151" s="94"/>
      <c r="D151" s="94"/>
      <c r="E151" s="94"/>
      <c r="F151" s="94"/>
      <c r="G151" s="94"/>
      <c r="H151" s="94"/>
      <c r="I151" s="94"/>
      <c r="J151" s="94"/>
      <c r="K151" s="94"/>
      <c r="L151" s="94"/>
    </row>
    <row r="152" spans="1:12" x14ac:dyDescent="0.3">
      <c r="A152" s="94"/>
      <c r="B152" s="94"/>
      <c r="C152" s="94"/>
      <c r="D152" s="94"/>
      <c r="E152" s="94"/>
      <c r="F152" s="94"/>
      <c r="G152" s="94"/>
      <c r="H152" s="94"/>
      <c r="I152" s="94"/>
      <c r="J152" s="94"/>
      <c r="K152" s="94"/>
      <c r="L152" s="94"/>
    </row>
    <row r="153" spans="1:12" x14ac:dyDescent="0.3">
      <c r="A153" s="94"/>
      <c r="B153" s="94"/>
      <c r="C153" s="94"/>
      <c r="D153" s="94"/>
      <c r="E153" s="94"/>
      <c r="F153" s="94"/>
      <c r="G153" s="94"/>
      <c r="H153" s="94"/>
      <c r="I153" s="94"/>
      <c r="J153" s="94"/>
      <c r="K153" s="94"/>
      <c r="L153" s="94"/>
    </row>
    <row r="154" spans="1:12" x14ac:dyDescent="0.3">
      <c r="A154" s="94"/>
      <c r="B154" s="94"/>
      <c r="C154" s="94"/>
      <c r="D154" s="94"/>
      <c r="E154" s="94"/>
      <c r="F154" s="94"/>
      <c r="G154" s="94"/>
      <c r="H154" s="94"/>
      <c r="I154" s="94"/>
      <c r="J154" s="94"/>
      <c r="K154" s="94"/>
      <c r="L154" s="94"/>
    </row>
    <row r="155" spans="1:12" x14ac:dyDescent="0.3">
      <c r="A155" s="94"/>
      <c r="B155" s="94"/>
      <c r="C155" s="94"/>
      <c r="D155" s="94"/>
      <c r="E155" s="94"/>
      <c r="F155" s="94"/>
      <c r="G155" s="94"/>
      <c r="H155" s="94"/>
      <c r="I155" s="94"/>
      <c r="J155" s="94"/>
      <c r="K155" s="94"/>
      <c r="L155" s="94"/>
    </row>
    <row r="156" spans="1:12" x14ac:dyDescent="0.3">
      <c r="A156" s="94"/>
      <c r="B156" s="94"/>
      <c r="C156" s="94"/>
      <c r="D156" s="94"/>
      <c r="E156" s="94"/>
      <c r="F156" s="94"/>
      <c r="G156" s="94"/>
      <c r="H156" s="94"/>
      <c r="I156" s="94"/>
      <c r="J156" s="94"/>
      <c r="K156" s="94"/>
      <c r="L156" s="94"/>
    </row>
    <row r="157" spans="1:12" x14ac:dyDescent="0.3">
      <c r="A157" s="94"/>
      <c r="B157" s="94"/>
      <c r="C157" s="94"/>
      <c r="D157" s="94"/>
      <c r="E157" s="94"/>
      <c r="F157" s="94"/>
      <c r="G157" s="94"/>
      <c r="H157" s="94"/>
      <c r="I157" s="94"/>
      <c r="J157" s="94"/>
      <c r="K157" s="94"/>
      <c r="L157" s="94"/>
    </row>
    <row r="158" spans="1:12" x14ac:dyDescent="0.3">
      <c r="A158" s="94"/>
      <c r="B158" s="94"/>
      <c r="C158" s="94"/>
      <c r="D158" s="94"/>
      <c r="E158" s="94"/>
      <c r="F158" s="94"/>
      <c r="G158" s="94"/>
      <c r="H158" s="94"/>
      <c r="I158" s="94"/>
      <c r="J158" s="94"/>
      <c r="K158" s="94"/>
      <c r="L158" s="94"/>
    </row>
    <row r="159" spans="1:12" x14ac:dyDescent="0.3">
      <c r="A159" s="94"/>
      <c r="B159" s="94"/>
      <c r="C159" s="94"/>
      <c r="D159" s="94"/>
      <c r="E159" s="94"/>
      <c r="F159" s="94"/>
      <c r="G159" s="94"/>
      <c r="H159" s="94"/>
      <c r="I159" s="94"/>
      <c r="J159" s="94"/>
      <c r="K159" s="94"/>
      <c r="L159" s="94"/>
    </row>
    <row r="160" spans="1:12" x14ac:dyDescent="0.3">
      <c r="A160" s="94"/>
      <c r="B160" s="94"/>
      <c r="C160" s="94"/>
      <c r="D160" s="94"/>
      <c r="E160" s="94"/>
      <c r="F160" s="94"/>
      <c r="G160" s="94"/>
      <c r="H160" s="94"/>
      <c r="I160" s="94"/>
      <c r="J160" s="94"/>
      <c r="K160" s="94"/>
      <c r="L160" s="94"/>
    </row>
    <row r="161" spans="1:12" x14ac:dyDescent="0.3">
      <c r="A161" s="94"/>
      <c r="B161" s="94"/>
      <c r="C161" s="94"/>
      <c r="D161" s="94"/>
      <c r="E161" s="94"/>
      <c r="F161" s="94"/>
      <c r="G161" s="94"/>
      <c r="H161" s="94"/>
      <c r="I161" s="94"/>
      <c r="J161" s="94"/>
      <c r="K161" s="94"/>
      <c r="L161" s="94"/>
    </row>
    <row r="162" spans="1:12" x14ac:dyDescent="0.3">
      <c r="A162" s="94"/>
      <c r="B162" s="94"/>
      <c r="C162" s="94"/>
      <c r="D162" s="94"/>
      <c r="E162" s="94"/>
      <c r="F162" s="94"/>
      <c r="G162" s="94"/>
      <c r="H162" s="94"/>
      <c r="I162" s="94"/>
      <c r="J162" s="94"/>
      <c r="K162" s="94"/>
      <c r="L162" s="94"/>
    </row>
    <row r="163" spans="1:12" x14ac:dyDescent="0.3">
      <c r="A163" s="94"/>
      <c r="B163" s="94"/>
      <c r="C163" s="94"/>
      <c r="D163" s="94"/>
      <c r="E163" s="94"/>
      <c r="F163" s="94"/>
      <c r="G163" s="94"/>
      <c r="H163" s="94"/>
      <c r="I163" s="94"/>
      <c r="J163" s="94"/>
      <c r="K163" s="94"/>
      <c r="L163" s="94"/>
    </row>
    <row r="164" spans="1:12" x14ac:dyDescent="0.3">
      <c r="A164" s="94"/>
      <c r="B164" s="94"/>
      <c r="C164" s="94"/>
      <c r="D164" s="94"/>
      <c r="E164" s="94"/>
      <c r="F164" s="94"/>
      <c r="G164" s="94"/>
      <c r="H164" s="94"/>
      <c r="I164" s="94"/>
      <c r="J164" s="94"/>
      <c r="K164" s="94"/>
      <c r="L164" s="94"/>
    </row>
    <row r="165" spans="1:12" x14ac:dyDescent="0.3">
      <c r="A165" s="94"/>
      <c r="B165" s="94"/>
      <c r="C165" s="94"/>
      <c r="D165" s="94"/>
      <c r="E165" s="94"/>
      <c r="F165" s="94"/>
      <c r="G165" s="94"/>
      <c r="H165" s="94"/>
      <c r="I165" s="94"/>
      <c r="J165" s="94"/>
      <c r="K165" s="94"/>
      <c r="L165" s="94"/>
    </row>
    <row r="166" spans="1:12" x14ac:dyDescent="0.3">
      <c r="A166" s="94"/>
      <c r="B166" s="94"/>
      <c r="C166" s="94"/>
      <c r="D166" s="94"/>
      <c r="E166" s="94"/>
      <c r="F166" s="94"/>
      <c r="G166" s="94"/>
      <c r="H166" s="94"/>
      <c r="I166" s="94"/>
      <c r="J166" s="94"/>
      <c r="K166" s="94"/>
      <c r="L166" s="94"/>
    </row>
    <row r="167" spans="1:12" x14ac:dyDescent="0.3">
      <c r="A167" s="94"/>
      <c r="B167" s="94"/>
      <c r="C167" s="94"/>
      <c r="D167" s="94"/>
      <c r="E167" s="94"/>
      <c r="F167" s="94"/>
      <c r="G167" s="94"/>
      <c r="H167" s="94"/>
      <c r="I167" s="94"/>
      <c r="J167" s="94"/>
      <c r="K167" s="94"/>
      <c r="L167" s="94"/>
    </row>
    <row r="168" spans="1:12" x14ac:dyDescent="0.3">
      <c r="A168" s="94"/>
      <c r="B168" s="94"/>
      <c r="C168" s="94"/>
      <c r="D168" s="94"/>
      <c r="E168" s="94"/>
      <c r="F168" s="94"/>
      <c r="G168" s="94"/>
      <c r="H168" s="94"/>
      <c r="I168" s="94"/>
      <c r="J168" s="94"/>
      <c r="K168" s="94"/>
      <c r="L168" s="94"/>
    </row>
    <row r="169" spans="1:12" x14ac:dyDescent="0.3">
      <c r="A169" s="94"/>
      <c r="B169" s="94"/>
      <c r="C169" s="94"/>
      <c r="D169" s="94"/>
      <c r="E169" s="94"/>
      <c r="F169" s="94"/>
      <c r="G169" s="94"/>
      <c r="H169" s="94"/>
      <c r="I169" s="94"/>
      <c r="J169" s="94"/>
      <c r="K169" s="94"/>
      <c r="L169" s="94"/>
    </row>
    <row r="170" spans="1:12" x14ac:dyDescent="0.3">
      <c r="A170" s="94"/>
      <c r="B170" s="94"/>
      <c r="C170" s="94"/>
      <c r="D170" s="94"/>
      <c r="E170" s="94"/>
      <c r="F170" s="94"/>
      <c r="G170" s="94"/>
      <c r="H170" s="94"/>
      <c r="I170" s="94"/>
      <c r="J170" s="94"/>
      <c r="K170" s="94"/>
      <c r="L170" s="94"/>
    </row>
    <row r="171" spans="1:12" x14ac:dyDescent="0.3">
      <c r="A171" s="94"/>
      <c r="B171" s="94"/>
      <c r="C171" s="94"/>
      <c r="D171" s="94"/>
      <c r="E171" s="94"/>
      <c r="F171" s="94"/>
      <c r="G171" s="94"/>
      <c r="H171" s="94"/>
      <c r="I171" s="94"/>
      <c r="J171" s="94"/>
      <c r="K171" s="94"/>
      <c r="L171" s="94"/>
    </row>
    <row r="172" spans="1:12" x14ac:dyDescent="0.3">
      <c r="A172" s="94"/>
      <c r="B172" s="94"/>
      <c r="C172" s="94"/>
      <c r="D172" s="94"/>
      <c r="E172" s="94"/>
      <c r="F172" s="94"/>
      <c r="G172" s="94"/>
      <c r="H172" s="94"/>
      <c r="I172" s="94"/>
      <c r="J172" s="94"/>
      <c r="K172" s="94"/>
      <c r="L172" s="94"/>
    </row>
    <row r="173" spans="1:12" x14ac:dyDescent="0.3">
      <c r="A173" s="94"/>
      <c r="B173" s="94"/>
      <c r="C173" s="94"/>
      <c r="D173" s="94"/>
      <c r="E173" s="94"/>
      <c r="F173" s="94"/>
      <c r="G173" s="94"/>
      <c r="H173" s="94"/>
      <c r="I173" s="94"/>
      <c r="J173" s="94"/>
      <c r="K173" s="94"/>
      <c r="L173" s="94"/>
    </row>
    <row r="174" spans="1:12" x14ac:dyDescent="0.3">
      <c r="A174" s="94"/>
      <c r="B174" s="94"/>
      <c r="C174" s="94"/>
      <c r="D174" s="94"/>
      <c r="E174" s="94"/>
      <c r="F174" s="94"/>
      <c r="G174" s="94"/>
      <c r="H174" s="94"/>
      <c r="I174" s="94"/>
      <c r="J174" s="94"/>
      <c r="K174" s="94"/>
      <c r="L174" s="94"/>
    </row>
    <row r="175" spans="1:12" x14ac:dyDescent="0.3">
      <c r="A175" s="94"/>
      <c r="B175" s="94"/>
      <c r="C175" s="94"/>
      <c r="D175" s="94"/>
      <c r="E175" s="94"/>
      <c r="F175" s="94"/>
      <c r="G175" s="94"/>
      <c r="H175" s="94"/>
      <c r="I175" s="94"/>
      <c r="J175" s="94"/>
      <c r="K175" s="94"/>
      <c r="L175" s="94"/>
    </row>
    <row r="176" spans="1:12" x14ac:dyDescent="0.3">
      <c r="A176" s="94"/>
      <c r="B176" s="94"/>
      <c r="C176" s="94"/>
      <c r="D176" s="94"/>
      <c r="E176" s="94"/>
      <c r="F176" s="94"/>
      <c r="G176" s="94"/>
      <c r="H176" s="94"/>
      <c r="I176" s="94"/>
      <c r="J176" s="94"/>
      <c r="K176" s="94"/>
      <c r="L176" s="94"/>
    </row>
    <row r="177" spans="1:12" x14ac:dyDescent="0.3">
      <c r="A177" s="94"/>
      <c r="B177" s="94"/>
      <c r="C177" s="94"/>
      <c r="D177" s="94"/>
      <c r="E177" s="94"/>
      <c r="F177" s="94"/>
      <c r="G177" s="94"/>
      <c r="H177" s="94"/>
      <c r="I177" s="94"/>
      <c r="J177" s="94"/>
      <c r="K177" s="94"/>
      <c r="L177" s="94"/>
    </row>
    <row r="178" spans="1:12" x14ac:dyDescent="0.3">
      <c r="A178" s="94"/>
      <c r="B178" s="94"/>
      <c r="C178" s="94"/>
      <c r="D178" s="94"/>
      <c r="E178" s="94"/>
      <c r="F178" s="94"/>
      <c r="G178" s="94"/>
      <c r="H178" s="94"/>
      <c r="I178" s="94"/>
      <c r="J178" s="94"/>
      <c r="K178" s="94"/>
      <c r="L178" s="94"/>
    </row>
    <row r="179" spans="1:12" x14ac:dyDescent="0.3">
      <c r="A179" s="94"/>
      <c r="B179" s="94"/>
      <c r="C179" s="94"/>
      <c r="D179" s="94"/>
      <c r="E179" s="94"/>
      <c r="F179" s="94"/>
      <c r="G179" s="94"/>
      <c r="H179" s="94"/>
      <c r="I179" s="94"/>
      <c r="J179" s="94"/>
      <c r="K179" s="94"/>
      <c r="L179" s="94"/>
    </row>
    <row r="180" spans="1:12" x14ac:dyDescent="0.3">
      <c r="A180" s="94"/>
      <c r="B180" s="94"/>
      <c r="C180" s="94"/>
      <c r="D180" s="94"/>
      <c r="E180" s="94"/>
      <c r="F180" s="94"/>
      <c r="G180" s="94"/>
      <c r="H180" s="94"/>
      <c r="I180" s="94"/>
      <c r="J180" s="94"/>
      <c r="K180" s="94"/>
      <c r="L180" s="94"/>
    </row>
    <row r="181" spans="1:12" x14ac:dyDescent="0.3">
      <c r="A181" s="94"/>
      <c r="B181" s="94"/>
      <c r="C181" s="94"/>
      <c r="D181" s="94"/>
      <c r="E181" s="94"/>
      <c r="F181" s="94"/>
      <c r="G181" s="94"/>
      <c r="H181" s="94"/>
      <c r="I181" s="94"/>
      <c r="J181" s="94"/>
      <c r="K181" s="94"/>
      <c r="L181" s="94"/>
    </row>
    <row r="182" spans="1:12" x14ac:dyDescent="0.3">
      <c r="A182" s="94"/>
      <c r="B182" s="94"/>
      <c r="C182" s="94"/>
      <c r="D182" s="94"/>
      <c r="E182" s="94"/>
      <c r="F182" s="94"/>
      <c r="G182" s="94"/>
      <c r="H182" s="94"/>
      <c r="I182" s="94"/>
      <c r="J182" s="94"/>
      <c r="K182" s="94"/>
      <c r="L182" s="94"/>
    </row>
    <row r="183" spans="1:12" x14ac:dyDescent="0.3">
      <c r="A183" s="94"/>
      <c r="B183" s="94"/>
      <c r="C183" s="94"/>
      <c r="D183" s="94"/>
      <c r="E183" s="94"/>
      <c r="F183" s="94"/>
      <c r="G183" s="94"/>
      <c r="H183" s="94"/>
      <c r="I183" s="94"/>
      <c r="J183" s="94"/>
      <c r="K183" s="94"/>
      <c r="L183" s="94"/>
    </row>
    <row r="184" spans="1:12" x14ac:dyDescent="0.3">
      <c r="A184" s="94"/>
      <c r="B184" s="94"/>
      <c r="C184" s="94"/>
      <c r="D184" s="94"/>
      <c r="E184" s="94"/>
      <c r="F184" s="94"/>
      <c r="G184" s="94"/>
      <c r="H184" s="94"/>
      <c r="I184" s="94"/>
      <c r="J184" s="94"/>
      <c r="K184" s="94"/>
      <c r="L184" s="94"/>
    </row>
    <row r="185" spans="1:12" x14ac:dyDescent="0.3">
      <c r="A185" s="94"/>
      <c r="B185" s="94"/>
      <c r="C185" s="94"/>
      <c r="D185" s="94"/>
      <c r="E185" s="94"/>
      <c r="F185" s="94"/>
      <c r="G185" s="94"/>
      <c r="H185" s="94"/>
      <c r="I185" s="94"/>
      <c r="J185" s="94"/>
      <c r="K185" s="94"/>
      <c r="L185" s="94"/>
    </row>
    <row r="186" spans="1:12" x14ac:dyDescent="0.3">
      <c r="A186" s="94"/>
      <c r="B186" s="94"/>
      <c r="C186" s="94"/>
      <c r="D186" s="94"/>
      <c r="E186" s="94"/>
      <c r="F186" s="94"/>
      <c r="G186" s="94"/>
      <c r="H186" s="94"/>
      <c r="I186" s="94"/>
      <c r="J186" s="94"/>
      <c r="K186" s="94"/>
      <c r="L186" s="94"/>
    </row>
    <row r="187" spans="1:12" x14ac:dyDescent="0.3">
      <c r="A187" s="94"/>
      <c r="B187" s="94"/>
      <c r="C187" s="94"/>
      <c r="D187" s="94"/>
      <c r="E187" s="94"/>
      <c r="F187" s="94"/>
      <c r="G187" s="94"/>
      <c r="H187" s="94"/>
      <c r="I187" s="94"/>
      <c r="J187" s="94"/>
      <c r="K187" s="94"/>
      <c r="L187" s="94"/>
    </row>
    <row r="188" spans="1:12" x14ac:dyDescent="0.3">
      <c r="A188" s="94"/>
      <c r="B188" s="94"/>
      <c r="C188" s="94"/>
      <c r="D188" s="94"/>
      <c r="E188" s="94"/>
      <c r="F188" s="94"/>
      <c r="G188" s="94"/>
      <c r="H188" s="94"/>
      <c r="I188" s="94"/>
      <c r="J188" s="94"/>
      <c r="K188" s="94"/>
      <c r="L188" s="94"/>
    </row>
    <row r="189" spans="1:12" x14ac:dyDescent="0.3">
      <c r="A189" s="94"/>
      <c r="B189" s="94"/>
      <c r="C189" s="94"/>
      <c r="D189" s="94"/>
      <c r="E189" s="94"/>
      <c r="F189" s="94"/>
      <c r="G189" s="94"/>
      <c r="H189" s="94"/>
      <c r="I189" s="94"/>
      <c r="J189" s="94"/>
      <c r="K189" s="94"/>
      <c r="L189" s="94"/>
    </row>
    <row r="190" spans="1:12" x14ac:dyDescent="0.3">
      <c r="A190" s="94"/>
      <c r="B190" s="94"/>
      <c r="C190" s="94"/>
      <c r="D190" s="94"/>
      <c r="E190" s="94"/>
      <c r="F190" s="94"/>
      <c r="G190" s="94"/>
      <c r="H190" s="94"/>
      <c r="I190" s="94"/>
      <c r="J190" s="94"/>
      <c r="K190" s="94"/>
      <c r="L190" s="94"/>
    </row>
    <row r="191" spans="1:12" x14ac:dyDescent="0.3">
      <c r="A191" s="94"/>
      <c r="B191" s="94"/>
      <c r="C191" s="94"/>
      <c r="D191" s="94"/>
      <c r="E191" s="94"/>
      <c r="F191" s="94"/>
      <c r="G191" s="94"/>
      <c r="H191" s="94"/>
      <c r="I191" s="94"/>
      <c r="J191" s="94"/>
      <c r="K191" s="94"/>
      <c r="L191" s="94"/>
    </row>
    <row r="192" spans="1:12" x14ac:dyDescent="0.3">
      <c r="A192" s="94"/>
      <c r="B192" s="94"/>
      <c r="C192" s="94"/>
      <c r="D192" s="94"/>
      <c r="E192" s="94"/>
      <c r="F192" s="94"/>
      <c r="G192" s="94"/>
      <c r="H192" s="94"/>
      <c r="I192" s="94"/>
      <c r="J192" s="94"/>
      <c r="K192" s="94"/>
      <c r="L192" s="94"/>
    </row>
    <row r="193" spans="1:12" x14ac:dyDescent="0.3">
      <c r="A193" s="94"/>
      <c r="B193" s="94"/>
      <c r="C193" s="94"/>
      <c r="D193" s="94"/>
      <c r="E193" s="94"/>
      <c r="F193" s="94"/>
      <c r="G193" s="94"/>
      <c r="H193" s="94"/>
      <c r="I193" s="94"/>
      <c r="J193" s="94"/>
      <c r="K193" s="94"/>
      <c r="L193" s="94"/>
    </row>
    <row r="194" spans="1:12" x14ac:dyDescent="0.3">
      <c r="A194" s="94"/>
      <c r="B194" s="94"/>
      <c r="C194" s="94"/>
      <c r="D194" s="94"/>
      <c r="E194" s="94"/>
      <c r="F194" s="94"/>
      <c r="G194" s="94"/>
      <c r="H194" s="94"/>
      <c r="I194" s="94"/>
      <c r="J194" s="94"/>
      <c r="K194" s="94"/>
      <c r="L194" s="94"/>
    </row>
    <row r="195" spans="1:12" x14ac:dyDescent="0.3">
      <c r="A195" s="94"/>
      <c r="B195" s="94"/>
      <c r="C195" s="94"/>
      <c r="D195" s="94"/>
      <c r="E195" s="94"/>
      <c r="F195" s="94"/>
      <c r="G195" s="94"/>
      <c r="H195" s="94"/>
      <c r="I195" s="94"/>
      <c r="J195" s="94"/>
      <c r="K195" s="94"/>
      <c r="L195" s="94"/>
    </row>
    <row r="196" spans="1:12" x14ac:dyDescent="0.3">
      <c r="A196" s="94"/>
      <c r="B196" s="94"/>
      <c r="C196" s="94"/>
      <c r="D196" s="94"/>
      <c r="E196" s="94"/>
      <c r="F196" s="94"/>
      <c r="G196" s="94"/>
      <c r="H196" s="94"/>
      <c r="I196" s="94"/>
      <c r="J196" s="94"/>
      <c r="K196" s="94"/>
      <c r="L196" s="94"/>
    </row>
    <row r="197" spans="1:12" x14ac:dyDescent="0.3">
      <c r="A197" s="94"/>
      <c r="B197" s="94"/>
      <c r="C197" s="94"/>
      <c r="D197" s="94"/>
      <c r="E197" s="94"/>
      <c r="F197" s="94"/>
      <c r="G197" s="94"/>
      <c r="H197" s="94"/>
      <c r="I197" s="94"/>
      <c r="J197" s="94"/>
      <c r="K197" s="94"/>
      <c r="L197" s="94"/>
    </row>
    <row r="198" spans="1:12" x14ac:dyDescent="0.3">
      <c r="A198" s="94"/>
      <c r="B198" s="94"/>
      <c r="C198" s="94"/>
      <c r="D198" s="94"/>
      <c r="E198" s="94"/>
      <c r="F198" s="94"/>
      <c r="G198" s="94"/>
      <c r="H198" s="94"/>
      <c r="I198" s="94"/>
      <c r="J198" s="94"/>
      <c r="K198" s="94"/>
      <c r="L198" s="94"/>
    </row>
    <row r="199" spans="1:12" x14ac:dyDescent="0.3">
      <c r="A199" s="94"/>
      <c r="B199" s="94"/>
      <c r="C199" s="94"/>
      <c r="D199" s="94"/>
      <c r="E199" s="94"/>
      <c r="F199" s="94"/>
      <c r="G199" s="94"/>
      <c r="H199" s="94"/>
      <c r="I199" s="94"/>
      <c r="J199" s="94"/>
      <c r="K199" s="94"/>
      <c r="L199" s="94"/>
    </row>
    <row r="200" spans="1:12" x14ac:dyDescent="0.3">
      <c r="A200" s="94"/>
      <c r="B200" s="94"/>
      <c r="C200" s="94"/>
      <c r="D200" s="94"/>
      <c r="E200" s="94"/>
      <c r="F200" s="94"/>
      <c r="G200" s="94"/>
      <c r="H200" s="94"/>
      <c r="I200" s="94"/>
      <c r="J200" s="94"/>
      <c r="K200" s="94"/>
      <c r="L200" s="94"/>
    </row>
    <row r="201" spans="1:12" x14ac:dyDescent="0.3">
      <c r="A201" s="94"/>
      <c r="B201" s="94"/>
      <c r="C201" s="94"/>
      <c r="D201" s="94"/>
      <c r="E201" s="94"/>
      <c r="F201" s="94"/>
      <c r="G201" s="94"/>
      <c r="H201" s="94"/>
      <c r="I201" s="94"/>
      <c r="J201" s="94"/>
      <c r="K201" s="94"/>
      <c r="L201" s="94"/>
    </row>
    <row r="202" spans="1:12" x14ac:dyDescent="0.3">
      <c r="A202" s="175"/>
      <c r="B202" s="175"/>
      <c r="C202" s="175"/>
      <c r="D202" s="175"/>
      <c r="E202" s="175"/>
      <c r="F202" s="175"/>
      <c r="G202" s="175"/>
      <c r="H202" s="175"/>
      <c r="I202" s="175"/>
      <c r="J202" s="175"/>
      <c r="K202" s="175"/>
      <c r="L202" s="175"/>
    </row>
    <row r="203" spans="1:12" x14ac:dyDescent="0.3">
      <c r="A203" s="175"/>
      <c r="B203" s="175"/>
      <c r="C203" s="175"/>
      <c r="D203" s="175"/>
      <c r="E203" s="175"/>
      <c r="F203" s="175"/>
      <c r="G203" s="175"/>
      <c r="H203" s="175"/>
      <c r="I203" s="175"/>
      <c r="J203" s="175"/>
      <c r="K203" s="175"/>
      <c r="L203" s="175"/>
    </row>
    <row r="204" spans="1:12" x14ac:dyDescent="0.3">
      <c r="A204" s="175"/>
      <c r="B204" s="175"/>
      <c r="C204" s="175"/>
      <c r="D204" s="175"/>
      <c r="E204" s="175"/>
      <c r="F204" s="175"/>
      <c r="G204" s="175"/>
      <c r="H204" s="175"/>
      <c r="I204" s="175"/>
      <c r="J204" s="175"/>
      <c r="K204" s="175"/>
      <c r="L204" s="175"/>
    </row>
    <row r="205" spans="1:12" x14ac:dyDescent="0.3">
      <c r="A205" s="175"/>
      <c r="B205" s="175"/>
      <c r="C205" s="175"/>
      <c r="D205" s="175"/>
      <c r="E205" s="175"/>
      <c r="F205" s="175"/>
      <c r="G205" s="175"/>
      <c r="H205" s="175"/>
      <c r="I205" s="175"/>
      <c r="J205" s="175"/>
      <c r="K205" s="175"/>
      <c r="L205" s="175"/>
    </row>
    <row r="206" spans="1:12" x14ac:dyDescent="0.3">
      <c r="A206" s="175"/>
      <c r="B206" s="175"/>
      <c r="C206" s="175"/>
      <c r="D206" s="175"/>
      <c r="E206" s="175"/>
      <c r="F206" s="175"/>
      <c r="G206" s="175"/>
      <c r="H206" s="175"/>
      <c r="I206" s="175"/>
      <c r="J206" s="175"/>
      <c r="K206" s="175"/>
      <c r="L206" s="175"/>
    </row>
    <row r="207" spans="1:12" x14ac:dyDescent="0.3">
      <c r="A207" s="175"/>
      <c r="B207" s="175"/>
      <c r="C207" s="175"/>
      <c r="D207" s="175"/>
      <c r="E207" s="175"/>
      <c r="F207" s="175"/>
      <c r="G207" s="175"/>
      <c r="H207" s="175"/>
      <c r="I207" s="175"/>
      <c r="J207" s="175"/>
      <c r="K207" s="175"/>
      <c r="L207" s="175"/>
    </row>
    <row r="208" spans="1:12" x14ac:dyDescent="0.3">
      <c r="A208" s="175"/>
      <c r="B208" s="175"/>
      <c r="C208" s="175"/>
      <c r="D208" s="175"/>
      <c r="E208" s="175"/>
      <c r="F208" s="175"/>
      <c r="G208" s="175"/>
      <c r="H208" s="175"/>
      <c r="I208" s="175"/>
      <c r="J208" s="175"/>
      <c r="K208" s="175"/>
      <c r="L208" s="175"/>
    </row>
    <row r="209" spans="1:12" x14ac:dyDescent="0.3">
      <c r="A209" s="175"/>
      <c r="B209" s="175"/>
      <c r="C209" s="175"/>
      <c r="D209" s="175"/>
      <c r="E209" s="175"/>
      <c r="F209" s="175"/>
      <c r="G209" s="175"/>
      <c r="H209" s="175"/>
      <c r="I209" s="175"/>
      <c r="J209" s="175"/>
      <c r="K209" s="175"/>
      <c r="L209" s="175"/>
    </row>
    <row r="210" spans="1:12" x14ac:dyDescent="0.3">
      <c r="A210" s="175"/>
      <c r="B210" s="175"/>
      <c r="C210" s="175"/>
      <c r="D210" s="175"/>
      <c r="E210" s="175"/>
      <c r="F210" s="175"/>
      <c r="G210" s="175"/>
      <c r="H210" s="175"/>
      <c r="I210" s="175"/>
      <c r="J210" s="175"/>
      <c r="K210" s="175"/>
      <c r="L210" s="175"/>
    </row>
    <row r="211" spans="1:12" x14ac:dyDescent="0.3">
      <c r="A211" s="175"/>
      <c r="B211" s="175"/>
      <c r="C211" s="175"/>
      <c r="D211" s="175"/>
      <c r="E211" s="175"/>
      <c r="F211" s="175"/>
      <c r="G211" s="175"/>
      <c r="H211" s="175"/>
      <c r="I211" s="175"/>
      <c r="J211" s="175"/>
      <c r="K211" s="175"/>
      <c r="L211" s="175"/>
    </row>
    <row r="212" spans="1:12" x14ac:dyDescent="0.3">
      <c r="A212" s="175"/>
      <c r="B212" s="175"/>
      <c r="C212" s="175"/>
      <c r="D212" s="175"/>
      <c r="E212" s="175"/>
      <c r="F212" s="175"/>
      <c r="G212" s="175"/>
      <c r="H212" s="175"/>
      <c r="I212" s="175"/>
      <c r="J212" s="175"/>
      <c r="K212" s="175"/>
      <c r="L212" s="175"/>
    </row>
    <row r="213" spans="1:12" x14ac:dyDescent="0.3">
      <c r="A213" s="175"/>
      <c r="B213" s="175"/>
      <c r="C213" s="175"/>
      <c r="D213" s="175"/>
      <c r="E213" s="175"/>
      <c r="F213" s="175"/>
      <c r="G213" s="175"/>
      <c r="H213" s="175"/>
      <c r="I213" s="175"/>
      <c r="J213" s="175"/>
      <c r="K213" s="175"/>
      <c r="L213" s="175"/>
    </row>
    <row r="214" spans="1:12" x14ac:dyDescent="0.3">
      <c r="A214" s="175"/>
      <c r="B214" s="175"/>
      <c r="C214" s="175"/>
      <c r="D214" s="175"/>
      <c r="E214" s="175"/>
      <c r="F214" s="175"/>
      <c r="G214" s="175"/>
      <c r="H214" s="175"/>
      <c r="I214" s="175"/>
      <c r="J214" s="175"/>
      <c r="K214" s="175"/>
      <c r="L214" s="175"/>
    </row>
    <row r="215" spans="1:12" x14ac:dyDescent="0.3">
      <c r="A215" s="175"/>
      <c r="B215" s="175"/>
      <c r="C215" s="175"/>
      <c r="D215" s="175"/>
      <c r="E215" s="175"/>
      <c r="F215" s="175"/>
      <c r="G215" s="175"/>
      <c r="H215" s="175"/>
      <c r="I215" s="175"/>
      <c r="J215" s="175"/>
      <c r="K215" s="175"/>
      <c r="L215" s="175"/>
    </row>
    <row r="216" spans="1:12" x14ac:dyDescent="0.3">
      <c r="A216" s="175"/>
      <c r="B216" s="175"/>
      <c r="C216" s="175"/>
      <c r="D216" s="175"/>
      <c r="E216" s="175"/>
      <c r="F216" s="175"/>
      <c r="G216" s="175"/>
      <c r="H216" s="175"/>
      <c r="I216" s="175"/>
      <c r="J216" s="175"/>
      <c r="K216" s="175"/>
      <c r="L216" s="175"/>
    </row>
    <row r="217" spans="1:12" x14ac:dyDescent="0.3">
      <c r="A217" s="175"/>
      <c r="B217" s="175"/>
      <c r="C217" s="175"/>
      <c r="D217" s="175"/>
      <c r="E217" s="175"/>
      <c r="F217" s="175"/>
      <c r="G217" s="175"/>
      <c r="H217" s="175"/>
      <c r="I217" s="175"/>
      <c r="J217" s="175"/>
      <c r="K217" s="175"/>
      <c r="L217" s="175"/>
    </row>
    <row r="218" spans="1:12" x14ac:dyDescent="0.3">
      <c r="A218" s="175"/>
      <c r="B218" s="175"/>
      <c r="C218" s="175"/>
      <c r="D218" s="175"/>
      <c r="E218" s="175"/>
      <c r="F218" s="175"/>
      <c r="G218" s="175"/>
      <c r="H218" s="175"/>
      <c r="I218" s="175"/>
      <c r="J218" s="175"/>
      <c r="K218" s="175"/>
      <c r="L218" s="175"/>
    </row>
    <row r="219" spans="1:12" x14ac:dyDescent="0.3">
      <c r="A219" s="175"/>
      <c r="B219" s="175"/>
      <c r="C219" s="175"/>
      <c r="D219" s="175"/>
      <c r="E219" s="175"/>
      <c r="F219" s="175"/>
      <c r="G219" s="175"/>
      <c r="H219" s="175"/>
      <c r="I219" s="175"/>
      <c r="J219" s="175"/>
      <c r="K219" s="175"/>
      <c r="L219" s="175"/>
    </row>
    <row r="220" spans="1:12" x14ac:dyDescent="0.3">
      <c r="A220" s="175"/>
      <c r="B220" s="175"/>
      <c r="C220" s="175"/>
      <c r="D220" s="175"/>
      <c r="E220" s="175"/>
      <c r="F220" s="175"/>
      <c r="G220" s="175"/>
      <c r="H220" s="175"/>
      <c r="I220" s="175"/>
      <c r="J220" s="175"/>
      <c r="K220" s="175"/>
      <c r="L220" s="175"/>
    </row>
    <row r="221" spans="1:12" x14ac:dyDescent="0.3">
      <c r="A221" s="175"/>
      <c r="B221" s="175"/>
      <c r="C221" s="175"/>
      <c r="D221" s="175"/>
      <c r="E221" s="175"/>
      <c r="F221" s="175"/>
      <c r="G221" s="175"/>
      <c r="H221" s="175"/>
      <c r="I221" s="175"/>
      <c r="J221" s="175"/>
      <c r="K221" s="175"/>
      <c r="L221" s="175"/>
    </row>
    <row r="222" spans="1:12" x14ac:dyDescent="0.3">
      <c r="A222" s="175"/>
      <c r="B222" s="175"/>
      <c r="C222" s="175"/>
      <c r="D222" s="175"/>
      <c r="E222" s="175"/>
      <c r="F222" s="175"/>
      <c r="G222" s="175"/>
      <c r="H222" s="175"/>
      <c r="I222" s="175"/>
      <c r="J222" s="175"/>
      <c r="K222" s="175"/>
      <c r="L222" s="175"/>
    </row>
    <row r="223" spans="1:12" x14ac:dyDescent="0.3">
      <c r="A223" s="175"/>
      <c r="B223" s="175"/>
      <c r="C223" s="175"/>
      <c r="D223" s="175"/>
      <c r="E223" s="175"/>
      <c r="F223" s="175"/>
      <c r="G223" s="175"/>
      <c r="H223" s="175"/>
      <c r="I223" s="175"/>
      <c r="J223" s="175"/>
      <c r="K223" s="175"/>
      <c r="L223" s="175"/>
    </row>
    <row r="224" spans="1:12" x14ac:dyDescent="0.3">
      <c r="A224" s="175"/>
      <c r="B224" s="175"/>
      <c r="C224" s="175"/>
      <c r="D224" s="175"/>
      <c r="E224" s="175"/>
      <c r="F224" s="175"/>
      <c r="G224" s="175"/>
      <c r="H224" s="175"/>
      <c r="I224" s="175"/>
      <c r="J224" s="175"/>
      <c r="K224" s="175"/>
      <c r="L224" s="175"/>
    </row>
    <row r="225" spans="1:12" x14ac:dyDescent="0.3">
      <c r="A225" s="175"/>
      <c r="B225" s="175"/>
      <c r="C225" s="175"/>
      <c r="D225" s="175"/>
      <c r="E225" s="175"/>
      <c r="F225" s="175"/>
      <c r="G225" s="175"/>
      <c r="H225" s="175"/>
      <c r="I225" s="175"/>
      <c r="J225" s="175"/>
      <c r="K225" s="175"/>
      <c r="L225" s="175"/>
    </row>
    <row r="226" spans="1:12" x14ac:dyDescent="0.3">
      <c r="A226" s="175"/>
      <c r="B226" s="175"/>
      <c r="C226" s="175"/>
      <c r="D226" s="175"/>
      <c r="E226" s="175"/>
      <c r="F226" s="175"/>
      <c r="G226" s="175"/>
      <c r="H226" s="175"/>
      <c r="I226" s="175"/>
      <c r="J226" s="175"/>
      <c r="K226" s="175"/>
      <c r="L226" s="175"/>
    </row>
    <row r="227" spans="1:12" x14ac:dyDescent="0.3">
      <c r="A227" s="175"/>
      <c r="B227" s="175"/>
      <c r="C227" s="175"/>
      <c r="D227" s="175"/>
      <c r="E227" s="175"/>
      <c r="F227" s="175"/>
      <c r="G227" s="175"/>
      <c r="H227" s="175"/>
      <c r="I227" s="175"/>
      <c r="J227" s="175"/>
      <c r="K227" s="175"/>
      <c r="L227" s="175"/>
    </row>
    <row r="228" spans="1:12" x14ac:dyDescent="0.3">
      <c r="A228" s="175"/>
      <c r="B228" s="175"/>
      <c r="C228" s="175"/>
      <c r="D228" s="175"/>
      <c r="E228" s="175"/>
      <c r="F228" s="175"/>
      <c r="G228" s="175"/>
      <c r="H228" s="175"/>
      <c r="I228" s="175"/>
      <c r="J228" s="175"/>
      <c r="K228" s="175"/>
      <c r="L228" s="175"/>
    </row>
    <row r="229" spans="1:12" x14ac:dyDescent="0.3">
      <c r="A229" s="175"/>
      <c r="B229" s="175"/>
      <c r="C229" s="175"/>
      <c r="D229" s="175"/>
      <c r="E229" s="175"/>
      <c r="F229" s="175"/>
      <c r="G229" s="175"/>
      <c r="H229" s="175"/>
      <c r="I229" s="175"/>
      <c r="J229" s="175"/>
      <c r="K229" s="175"/>
      <c r="L229" s="175"/>
    </row>
    <row r="230" spans="1:12" x14ac:dyDescent="0.3">
      <c r="A230" s="175"/>
      <c r="B230" s="175"/>
      <c r="C230" s="175"/>
      <c r="D230" s="175"/>
      <c r="E230" s="175"/>
      <c r="F230" s="175"/>
      <c r="G230" s="175"/>
      <c r="H230" s="175"/>
      <c r="I230" s="175"/>
      <c r="J230" s="175"/>
      <c r="K230" s="175"/>
      <c r="L230" s="175"/>
    </row>
    <row r="231" spans="1:12" x14ac:dyDescent="0.3">
      <c r="A231" s="175"/>
      <c r="B231" s="175"/>
      <c r="C231" s="175"/>
      <c r="D231" s="175"/>
      <c r="E231" s="175"/>
      <c r="F231" s="175"/>
      <c r="G231" s="175"/>
      <c r="H231" s="175"/>
      <c r="I231" s="175"/>
      <c r="J231" s="175"/>
      <c r="K231" s="175"/>
      <c r="L231" s="175"/>
    </row>
    <row r="232" spans="1:12" x14ac:dyDescent="0.3">
      <c r="A232" s="175"/>
      <c r="B232" s="175"/>
      <c r="C232" s="175"/>
      <c r="D232" s="175"/>
      <c r="E232" s="175"/>
      <c r="F232" s="175"/>
      <c r="G232" s="175"/>
      <c r="H232" s="175"/>
      <c r="I232" s="175"/>
      <c r="J232" s="175"/>
      <c r="K232" s="175"/>
      <c r="L232" s="175"/>
    </row>
    <row r="233" spans="1:12" x14ac:dyDescent="0.3">
      <c r="A233" s="175"/>
      <c r="B233" s="175"/>
      <c r="C233" s="175"/>
      <c r="D233" s="175"/>
      <c r="E233" s="175"/>
      <c r="F233" s="175"/>
      <c r="G233" s="175"/>
      <c r="H233" s="175"/>
      <c r="I233" s="175"/>
      <c r="J233" s="175"/>
      <c r="K233" s="175"/>
      <c r="L233" s="175"/>
    </row>
  </sheetData>
  <sheetProtection algorithmName="SHA-512" hashValue="HsZLX5qCJlguvghQW1Wz11nyMZhI/oqOFH9WMfiJRB9gOv5GtB64Tdm611fMi+iSI3k5bY4afo58Z8xLcZb/yA==" saltValue="znWCLKtFRjyzftx6HhPYUg==" spinCount="100000" sheet="1" selectLockedCells="1"/>
  <protectedRanges>
    <protectedRange algorithmName="SHA-512" hashValue="4eilXNgPGL8rTuzkKMyybBk80rplKYIhNDFwYdLkOvSafarNOfK/M3h+nQ0VRgAD7X7TvueAESSx7aTvnGj0wg==" saltValue="R/7ADuoH2LkQ2DmLYJOX5A==" spinCount="100000" sqref="A5:L27" name="Plage1"/>
  </protectedRanges>
  <mergeCells count="40">
    <mergeCell ref="I67:L74"/>
    <mergeCell ref="E67:H67"/>
    <mergeCell ref="B55:C55"/>
    <mergeCell ref="B56:C56"/>
    <mergeCell ref="B58:C58"/>
    <mergeCell ref="B71:C71"/>
    <mergeCell ref="B59:C59"/>
    <mergeCell ref="F21:G21"/>
    <mergeCell ref="H21:I21"/>
    <mergeCell ref="A30:L30"/>
    <mergeCell ref="J21:K21"/>
    <mergeCell ref="H27:K27"/>
    <mergeCell ref="B33:D33"/>
    <mergeCell ref="J34:J36"/>
    <mergeCell ref="E33:G33"/>
    <mergeCell ref="E34:E36"/>
    <mergeCell ref="F34:F36"/>
    <mergeCell ref="G34:G36"/>
    <mergeCell ref="H33:J33"/>
    <mergeCell ref="H34:H36"/>
    <mergeCell ref="I34:I36"/>
    <mergeCell ref="B34:B36"/>
    <mergeCell ref="C34:C36"/>
    <mergeCell ref="D34:D36"/>
    <mergeCell ref="F13:G13"/>
    <mergeCell ref="K13:L13"/>
    <mergeCell ref="K15:L15"/>
    <mergeCell ref="F17:G17"/>
    <mergeCell ref="K17:L17"/>
    <mergeCell ref="B2:H2"/>
    <mergeCell ref="A5:L5"/>
    <mergeCell ref="A7:A10"/>
    <mergeCell ref="B7:C8"/>
    <mergeCell ref="D7:E8"/>
    <mergeCell ref="F7:G8"/>
    <mergeCell ref="H7:H9"/>
    <mergeCell ref="I7:I9"/>
    <mergeCell ref="J7:J9"/>
    <mergeCell ref="K7:K9"/>
    <mergeCell ref="L7:L9"/>
  </mergeCells>
  <conditionalFormatting sqref="G27">
    <cfRule type="cellIs" dxfId="4" priority="1" operator="greaterThanOrEqual">
      <formula>0.5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'Source coûts moyens'!$D$5:$D$20</xm:f>
          </x14:formula1>
          <xm:sqref>B37:B46</xm:sqref>
        </x14:dataValidation>
        <x14:dataValidation type="list" allowBlank="1" showInputMessage="1" showErrorMessage="1" xr:uid="{00000000-0002-0000-0300-000001000000}">
          <x14:formula1>
            <xm:f>'Source coûts moyens'!$A$4:$A$8</xm:f>
          </x14:formula1>
          <xm:sqref>A34</xm:sqref>
        </x14:dataValidation>
        <x14:dataValidation type="list" allowBlank="1" showInputMessage="1" showErrorMessage="1" xr:uid="{00000000-0002-0000-0300-000002000000}">
          <x14:formula1>
            <xm:f>'Source coûts moyens'!$G$6:$G$44</xm:f>
          </x14:formula1>
          <xm:sqref>H37:H46 E37:E46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9"/>
  <sheetViews>
    <sheetView workbookViewId="0">
      <selection activeCell="J13" sqref="J13"/>
    </sheetView>
  </sheetViews>
  <sheetFormatPr baseColWidth="10" defaultRowHeight="14.4" x14ac:dyDescent="0.3"/>
  <cols>
    <col min="1" max="1" width="27.5546875" customWidth="1"/>
    <col min="2" max="2" width="18.6640625" bestFit="1" customWidth="1"/>
    <col min="3" max="3" width="29.5546875" customWidth="1"/>
    <col min="4" max="4" width="28.44140625" style="14" customWidth="1"/>
    <col min="5" max="5" width="40.5546875" customWidth="1"/>
    <col min="6" max="6" width="33.109375" bestFit="1" customWidth="1"/>
    <col min="7" max="7" width="33.44140625" customWidth="1"/>
  </cols>
  <sheetData>
    <row r="2" spans="1:7" x14ac:dyDescent="0.3">
      <c r="A2" t="s">
        <v>14</v>
      </c>
      <c r="B2" t="s">
        <v>15</v>
      </c>
      <c r="C2" t="s">
        <v>16</v>
      </c>
      <c r="D2" s="14" t="s">
        <v>17</v>
      </c>
      <c r="E2" t="s">
        <v>18</v>
      </c>
      <c r="F2" t="s">
        <v>19</v>
      </c>
      <c r="G2" t="s">
        <v>20</v>
      </c>
    </row>
    <row r="3" spans="1:7" x14ac:dyDescent="0.3">
      <c r="A3" s="14" t="s">
        <v>64</v>
      </c>
      <c r="B3" s="14" t="s">
        <v>106</v>
      </c>
      <c r="C3" s="14" t="s">
        <v>92</v>
      </c>
      <c r="D3" s="22" t="s">
        <v>90</v>
      </c>
      <c r="E3" s="14" t="s">
        <v>91</v>
      </c>
      <c r="F3" t="s">
        <v>100</v>
      </c>
      <c r="G3" s="19">
        <v>30179399800024</v>
      </c>
    </row>
    <row r="4" spans="1:7" x14ac:dyDescent="0.3">
      <c r="A4" s="14" t="s">
        <v>65</v>
      </c>
      <c r="B4" s="23" t="s">
        <v>121</v>
      </c>
      <c r="C4" s="14" t="s">
        <v>92</v>
      </c>
      <c r="D4" s="22" t="s">
        <v>90</v>
      </c>
      <c r="E4" s="14" t="s">
        <v>91</v>
      </c>
      <c r="F4" t="s">
        <v>99</v>
      </c>
      <c r="G4" s="19">
        <v>26210007600013</v>
      </c>
    </row>
    <row r="5" spans="1:7" x14ac:dyDescent="0.3">
      <c r="A5" s="14" t="s">
        <v>66</v>
      </c>
      <c r="B5" s="14" t="s">
        <v>114</v>
      </c>
      <c r="C5" s="14" t="s">
        <v>92</v>
      </c>
      <c r="D5" s="22" t="s">
        <v>90</v>
      </c>
      <c r="E5" s="14" t="s">
        <v>91</v>
      </c>
      <c r="F5" t="s">
        <v>97</v>
      </c>
      <c r="G5" s="19">
        <v>20004216600161</v>
      </c>
    </row>
    <row r="6" spans="1:7" x14ac:dyDescent="0.3">
      <c r="A6" s="14" t="s">
        <v>67</v>
      </c>
      <c r="B6" s="14" t="s">
        <v>107</v>
      </c>
      <c r="C6" s="14" t="s">
        <v>92</v>
      </c>
      <c r="D6" s="22" t="s">
        <v>90</v>
      </c>
      <c r="E6" s="14" t="s">
        <v>91</v>
      </c>
      <c r="F6" t="s">
        <v>98</v>
      </c>
      <c r="G6" s="19">
        <v>26670057400012</v>
      </c>
    </row>
    <row r="7" spans="1:7" x14ac:dyDescent="0.3">
      <c r="A7" s="14" t="s">
        <v>68</v>
      </c>
      <c r="B7" s="14" t="s">
        <v>115</v>
      </c>
      <c r="C7" s="14" t="s">
        <v>92</v>
      </c>
      <c r="D7" s="22" t="s">
        <v>90</v>
      </c>
      <c r="E7" s="14" t="s">
        <v>91</v>
      </c>
      <c r="F7" t="s">
        <v>95</v>
      </c>
      <c r="G7" s="17">
        <v>19211237300019</v>
      </c>
    </row>
    <row r="8" spans="1:7" s="16" customFormat="1" x14ac:dyDescent="0.3">
      <c r="A8" s="23" t="s">
        <v>69</v>
      </c>
      <c r="B8" s="23" t="s">
        <v>122</v>
      </c>
      <c r="C8" s="23" t="s">
        <v>92</v>
      </c>
      <c r="D8" s="23" t="s">
        <v>90</v>
      </c>
      <c r="E8" s="23" t="s">
        <v>91</v>
      </c>
      <c r="F8" s="39" t="s">
        <v>192</v>
      </c>
      <c r="G8" s="40">
        <v>42882285200052</v>
      </c>
    </row>
    <row r="9" spans="1:7" x14ac:dyDescent="0.3">
      <c r="A9" s="14" t="s">
        <v>70</v>
      </c>
      <c r="B9" s="14" t="s">
        <v>117</v>
      </c>
      <c r="C9" s="14" t="s">
        <v>92</v>
      </c>
      <c r="D9" s="22" t="s">
        <v>90</v>
      </c>
      <c r="E9" s="14" t="s">
        <v>91</v>
      </c>
      <c r="F9" t="s">
        <v>93</v>
      </c>
      <c r="G9" s="17">
        <v>13000545700010</v>
      </c>
    </row>
    <row r="10" spans="1:7" x14ac:dyDescent="0.3">
      <c r="A10" s="14" t="s">
        <v>71</v>
      </c>
      <c r="B10" s="14" t="s">
        <v>116</v>
      </c>
      <c r="C10" s="14" t="s">
        <v>92</v>
      </c>
      <c r="D10" s="22" t="s">
        <v>90</v>
      </c>
      <c r="E10" s="14" t="s">
        <v>91</v>
      </c>
      <c r="F10" t="s">
        <v>93</v>
      </c>
      <c r="G10" s="17">
        <v>13000545700010</v>
      </c>
    </row>
    <row r="11" spans="1:7" x14ac:dyDescent="0.3">
      <c r="A11" s="14" t="s">
        <v>72</v>
      </c>
      <c r="B11" s="14" t="s">
        <v>118</v>
      </c>
      <c r="C11" s="14" t="s">
        <v>92</v>
      </c>
      <c r="D11" s="22" t="s">
        <v>90</v>
      </c>
      <c r="E11" s="14" t="s">
        <v>91</v>
      </c>
      <c r="F11" t="s">
        <v>93</v>
      </c>
      <c r="G11" s="17">
        <v>13000545700010</v>
      </c>
    </row>
    <row r="12" spans="1:7" x14ac:dyDescent="0.3">
      <c r="A12" s="14" t="s">
        <v>73</v>
      </c>
      <c r="B12" s="14" t="s">
        <v>108</v>
      </c>
      <c r="C12" s="14" t="s">
        <v>92</v>
      </c>
      <c r="D12" s="22" t="s">
        <v>90</v>
      </c>
      <c r="E12" s="14" t="s">
        <v>91</v>
      </c>
      <c r="F12" t="s">
        <v>92</v>
      </c>
      <c r="G12" s="18" t="s">
        <v>90</v>
      </c>
    </row>
    <row r="13" spans="1:7" x14ac:dyDescent="0.3">
      <c r="A13" s="14" t="s">
        <v>74</v>
      </c>
      <c r="B13" s="14" t="s">
        <v>124</v>
      </c>
      <c r="C13" s="14" t="s">
        <v>92</v>
      </c>
      <c r="D13" s="22" t="s">
        <v>90</v>
      </c>
      <c r="E13" s="14" t="s">
        <v>91</v>
      </c>
      <c r="F13" t="s">
        <v>93</v>
      </c>
      <c r="G13" s="17">
        <v>13000545700010</v>
      </c>
    </row>
    <row r="14" spans="1:7" x14ac:dyDescent="0.3">
      <c r="A14" s="14" t="s">
        <v>75</v>
      </c>
      <c r="B14" s="14" t="s">
        <v>125</v>
      </c>
      <c r="C14" s="14" t="s">
        <v>92</v>
      </c>
      <c r="D14" s="22" t="s">
        <v>90</v>
      </c>
      <c r="E14" s="14" t="s">
        <v>91</v>
      </c>
      <c r="F14" t="s">
        <v>94</v>
      </c>
      <c r="G14" s="17">
        <v>13001550600012</v>
      </c>
    </row>
    <row r="15" spans="1:7" x14ac:dyDescent="0.3">
      <c r="A15" s="14" t="s">
        <v>76</v>
      </c>
      <c r="B15" s="14" t="s">
        <v>119</v>
      </c>
      <c r="C15" s="14" t="s">
        <v>92</v>
      </c>
      <c r="D15" s="22" t="s">
        <v>90</v>
      </c>
      <c r="E15" s="14" t="s">
        <v>91</v>
      </c>
      <c r="F15" t="s">
        <v>93</v>
      </c>
      <c r="G15" s="17">
        <v>13000545700010</v>
      </c>
    </row>
    <row r="16" spans="1:7" x14ac:dyDescent="0.3">
      <c r="A16" s="14" t="s">
        <v>77</v>
      </c>
      <c r="B16" s="14" t="s">
        <v>120</v>
      </c>
      <c r="C16" s="14" t="s">
        <v>92</v>
      </c>
      <c r="D16" s="22" t="s">
        <v>90</v>
      </c>
      <c r="E16" s="14" t="s">
        <v>91</v>
      </c>
      <c r="F16" t="s">
        <v>93</v>
      </c>
      <c r="G16" s="17">
        <v>13000545700010</v>
      </c>
    </row>
    <row r="17" spans="1:7" x14ac:dyDescent="0.3">
      <c r="A17" s="14" t="s">
        <v>78</v>
      </c>
      <c r="B17" s="14" t="s">
        <v>109</v>
      </c>
      <c r="C17" s="14" t="s">
        <v>92</v>
      </c>
      <c r="D17" s="22" t="s">
        <v>90</v>
      </c>
      <c r="E17" s="14" t="s">
        <v>91</v>
      </c>
      <c r="F17" t="s">
        <v>93</v>
      </c>
      <c r="G17" s="17">
        <v>13000545700010</v>
      </c>
    </row>
    <row r="18" spans="1:7" x14ac:dyDescent="0.3">
      <c r="A18" s="14" t="s">
        <v>79</v>
      </c>
      <c r="B18" s="14" t="s">
        <v>123</v>
      </c>
      <c r="C18" s="14" t="s">
        <v>92</v>
      </c>
      <c r="D18" s="22" t="s">
        <v>90</v>
      </c>
      <c r="E18" s="14" t="s">
        <v>91</v>
      </c>
      <c r="F18" t="s">
        <v>95</v>
      </c>
      <c r="G18" s="17">
        <v>19211237300019</v>
      </c>
    </row>
    <row r="19" spans="1:7" x14ac:dyDescent="0.3">
      <c r="A19" s="14" t="s">
        <v>80</v>
      </c>
      <c r="B19" s="14" t="s">
        <v>126</v>
      </c>
      <c r="C19" s="14" t="s">
        <v>92</v>
      </c>
      <c r="D19" s="22" t="s">
        <v>90</v>
      </c>
      <c r="E19" s="14" t="s">
        <v>91</v>
      </c>
      <c r="F19" t="s">
        <v>96</v>
      </c>
      <c r="G19" s="17">
        <v>19511296600799</v>
      </c>
    </row>
    <row r="20" spans="1:7" x14ac:dyDescent="0.3">
      <c r="A20" s="14" t="s">
        <v>81</v>
      </c>
      <c r="B20" s="14" t="s">
        <v>113</v>
      </c>
      <c r="C20" s="14" t="s">
        <v>92</v>
      </c>
      <c r="D20" s="22" t="s">
        <v>90</v>
      </c>
      <c r="E20" s="14" t="s">
        <v>91</v>
      </c>
      <c r="F20" t="s">
        <v>94</v>
      </c>
      <c r="G20" s="17">
        <v>13001550600012</v>
      </c>
    </row>
    <row r="21" spans="1:7" x14ac:dyDescent="0.3">
      <c r="A21" s="14" t="s">
        <v>82</v>
      </c>
      <c r="B21" s="14" t="s">
        <v>110</v>
      </c>
      <c r="C21" s="14" t="s">
        <v>92</v>
      </c>
      <c r="D21" s="14" t="s">
        <v>90</v>
      </c>
      <c r="E21" s="14" t="s">
        <v>91</v>
      </c>
      <c r="F21" t="s">
        <v>103</v>
      </c>
      <c r="G21" s="19">
        <v>42882285200037</v>
      </c>
    </row>
    <row r="22" spans="1:7" x14ac:dyDescent="0.3">
      <c r="A22" s="14" t="s">
        <v>83</v>
      </c>
      <c r="B22" s="14" t="s">
        <v>112</v>
      </c>
      <c r="C22" s="14" t="s">
        <v>92</v>
      </c>
      <c r="D22" s="22" t="s">
        <v>90</v>
      </c>
      <c r="E22" s="14" t="s">
        <v>91</v>
      </c>
      <c r="F22" t="s">
        <v>94</v>
      </c>
      <c r="G22" s="17">
        <v>13001550600012</v>
      </c>
    </row>
    <row r="23" spans="1:7" s="16" customFormat="1" x14ac:dyDescent="0.3">
      <c r="A23" s="23" t="s">
        <v>84</v>
      </c>
      <c r="B23" s="23" t="s">
        <v>127</v>
      </c>
      <c r="C23" s="23" t="s">
        <v>92</v>
      </c>
      <c r="D23" s="23" t="s">
        <v>90</v>
      </c>
      <c r="E23" s="23" t="s">
        <v>91</v>
      </c>
      <c r="F23" s="39" t="s">
        <v>193</v>
      </c>
      <c r="G23" s="39"/>
    </row>
    <row r="24" spans="1:7" s="16" customFormat="1" x14ac:dyDescent="0.3">
      <c r="A24" s="23" t="s">
        <v>85</v>
      </c>
      <c r="B24" s="23" t="s">
        <v>105</v>
      </c>
      <c r="C24" s="23" t="s">
        <v>194</v>
      </c>
      <c r="D24" s="41">
        <v>38111246500020</v>
      </c>
      <c r="E24" s="23"/>
      <c r="F24" s="39" t="s">
        <v>194</v>
      </c>
      <c r="G24" s="42">
        <v>38111246500020</v>
      </c>
    </row>
    <row r="25" spans="1:7" x14ac:dyDescent="0.3">
      <c r="A25" s="14" t="s">
        <v>86</v>
      </c>
      <c r="B25" s="14" t="s">
        <v>128</v>
      </c>
      <c r="C25" s="14" t="s">
        <v>92</v>
      </c>
      <c r="D25" s="22" t="s">
        <v>90</v>
      </c>
      <c r="E25" s="14" t="s">
        <v>91</v>
      </c>
      <c r="F25" t="s">
        <v>93</v>
      </c>
      <c r="G25" s="17">
        <v>13000545700010</v>
      </c>
    </row>
    <row r="26" spans="1:7" x14ac:dyDescent="0.3">
      <c r="A26" s="15" t="s">
        <v>87</v>
      </c>
      <c r="B26" s="21" t="s">
        <v>129</v>
      </c>
      <c r="C26" s="15"/>
      <c r="D26" s="15"/>
      <c r="E26" s="15"/>
      <c r="F26" s="16" t="s">
        <v>93</v>
      </c>
      <c r="G26" s="20">
        <v>13000545700010</v>
      </c>
    </row>
    <row r="27" spans="1:7" s="16" customFormat="1" x14ac:dyDescent="0.3">
      <c r="A27" s="15" t="s">
        <v>88</v>
      </c>
      <c r="B27" s="21" t="s">
        <v>130</v>
      </c>
      <c r="C27" s="15"/>
      <c r="D27" s="15"/>
      <c r="E27" s="15"/>
      <c r="F27" s="16" t="s">
        <v>93</v>
      </c>
      <c r="G27" s="20">
        <v>13000545700010</v>
      </c>
    </row>
    <row r="28" spans="1:7" x14ac:dyDescent="0.3">
      <c r="A28" s="14" t="s">
        <v>89</v>
      </c>
      <c r="B28" s="14" t="s">
        <v>111</v>
      </c>
      <c r="C28" s="14" t="s">
        <v>92</v>
      </c>
      <c r="D28" s="22" t="s">
        <v>90</v>
      </c>
      <c r="E28" s="14" t="s">
        <v>91</v>
      </c>
      <c r="F28" t="s">
        <v>93</v>
      </c>
      <c r="G28" s="17">
        <v>13000545700010</v>
      </c>
    </row>
    <row r="29" spans="1:7" x14ac:dyDescent="0.3">
      <c r="C29" s="14"/>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44"/>
  <sheetViews>
    <sheetView topLeftCell="A6" workbookViewId="0">
      <selection activeCell="I29" sqref="I29"/>
    </sheetView>
  </sheetViews>
  <sheetFormatPr baseColWidth="10" defaultRowHeight="14.4" x14ac:dyDescent="0.3"/>
  <cols>
    <col min="4" max="4" width="22.6640625" customWidth="1"/>
    <col min="5" max="5" width="13.88671875" customWidth="1"/>
    <col min="7" max="7" width="31.6640625" customWidth="1"/>
    <col min="8" max="8" width="43.6640625" customWidth="1"/>
    <col min="9" max="9" width="41.109375" bestFit="1" customWidth="1"/>
  </cols>
  <sheetData>
    <row r="2" spans="1:9" x14ac:dyDescent="0.3">
      <c r="A2" s="44"/>
      <c r="B2" s="44"/>
      <c r="C2" s="44"/>
    </row>
    <row r="3" spans="1:9" x14ac:dyDescent="0.3">
      <c r="A3" t="s">
        <v>29</v>
      </c>
      <c r="B3" t="s">
        <v>268</v>
      </c>
      <c r="D3" t="s">
        <v>207</v>
      </c>
      <c r="G3" t="s">
        <v>269</v>
      </c>
    </row>
    <row r="4" spans="1:9" x14ac:dyDescent="0.3">
      <c r="A4" t="s">
        <v>264</v>
      </c>
      <c r="B4" t="s">
        <v>276</v>
      </c>
      <c r="D4" t="s">
        <v>206</v>
      </c>
      <c r="E4" t="s">
        <v>208</v>
      </c>
      <c r="H4" s="14" t="s">
        <v>208</v>
      </c>
      <c r="I4" s="14" t="s">
        <v>208</v>
      </c>
    </row>
    <row r="5" spans="1:9" x14ac:dyDescent="0.3">
      <c r="A5" t="s">
        <v>265</v>
      </c>
      <c r="B5" t="s">
        <v>276</v>
      </c>
      <c r="D5" t="s">
        <v>209</v>
      </c>
      <c r="E5" s="51">
        <f>147743.95/12</f>
        <v>12311.995833333334</v>
      </c>
      <c r="G5" t="s">
        <v>206</v>
      </c>
      <c r="H5" t="s">
        <v>277</v>
      </c>
      <c r="I5" t="s">
        <v>276</v>
      </c>
    </row>
    <row r="6" spans="1:9" x14ac:dyDescent="0.3">
      <c r="A6" t="s">
        <v>266</v>
      </c>
      <c r="B6" t="s">
        <v>277</v>
      </c>
      <c r="D6" t="s">
        <v>210</v>
      </c>
      <c r="E6" s="51">
        <f>123073.12/12</f>
        <v>10256.093333333332</v>
      </c>
      <c r="G6" t="s">
        <v>225</v>
      </c>
      <c r="H6" s="51">
        <f>130000/36</f>
        <v>3611.1111111111113</v>
      </c>
      <c r="I6" s="51">
        <f>130000/36</f>
        <v>3611.1111111111113</v>
      </c>
    </row>
    <row r="7" spans="1:9" x14ac:dyDescent="0.3">
      <c r="A7" t="s">
        <v>267</v>
      </c>
      <c r="B7" t="s">
        <v>276</v>
      </c>
      <c r="D7" t="s">
        <v>211</v>
      </c>
      <c r="E7" s="51">
        <f>102639.16/12</f>
        <v>8553.2633333333342</v>
      </c>
      <c r="G7" t="s">
        <v>229</v>
      </c>
      <c r="H7" s="51">
        <f>48800/12</f>
        <v>4066.6666666666665</v>
      </c>
      <c r="I7" s="51">
        <f>48300/12</f>
        <v>4025</v>
      </c>
    </row>
    <row r="8" spans="1:9" x14ac:dyDescent="0.3">
      <c r="A8" t="s">
        <v>53</v>
      </c>
      <c r="B8" t="s">
        <v>277</v>
      </c>
      <c r="D8" t="s">
        <v>212</v>
      </c>
      <c r="E8" s="51">
        <f>94364.74/12</f>
        <v>7863.7283333333335</v>
      </c>
      <c r="G8" t="s">
        <v>228</v>
      </c>
      <c r="H8" s="51">
        <f>55900/12</f>
        <v>4658.333333333333</v>
      </c>
      <c r="I8" s="51">
        <f>55300/12</f>
        <v>4608.333333333333</v>
      </c>
    </row>
    <row r="9" spans="1:9" x14ac:dyDescent="0.3">
      <c r="D9" t="s">
        <v>213</v>
      </c>
      <c r="E9" s="51">
        <f>77931.96/12</f>
        <v>6494.3300000000008</v>
      </c>
      <c r="G9" t="s">
        <v>227</v>
      </c>
      <c r="H9" s="51">
        <f>67100/12</f>
        <v>5591.666666666667</v>
      </c>
      <c r="I9" s="51">
        <f>66500/12</f>
        <v>5541.666666666667</v>
      </c>
    </row>
    <row r="10" spans="1:9" x14ac:dyDescent="0.3">
      <c r="D10" t="s">
        <v>214</v>
      </c>
      <c r="E10" s="51">
        <f>114888.83/12</f>
        <v>9574.0691666666662</v>
      </c>
      <c r="G10" t="s">
        <v>230</v>
      </c>
      <c r="H10" s="51">
        <f>73500/12</f>
        <v>6125</v>
      </c>
      <c r="I10" s="51">
        <f>72800/12</f>
        <v>6066.666666666667</v>
      </c>
    </row>
    <row r="11" spans="1:9" x14ac:dyDescent="0.3">
      <c r="D11" t="s">
        <v>215</v>
      </c>
      <c r="E11" s="51">
        <f>94327.82/12</f>
        <v>7860.6516666666676</v>
      </c>
      <c r="G11" t="s">
        <v>231</v>
      </c>
      <c r="H11" s="51">
        <f>76700/12</f>
        <v>6391.666666666667</v>
      </c>
      <c r="I11" s="51">
        <f>76000/12</f>
        <v>6333.333333333333</v>
      </c>
    </row>
    <row r="12" spans="1:9" x14ac:dyDescent="0.3">
      <c r="D12" t="s">
        <v>216</v>
      </c>
      <c r="E12" s="51">
        <f>75733.66/12</f>
        <v>6311.1383333333333</v>
      </c>
      <c r="G12" t="s">
        <v>232</v>
      </c>
      <c r="H12" s="51">
        <f>80600/12</f>
        <v>6716.666666666667</v>
      </c>
      <c r="I12" s="51">
        <f>79800/12</f>
        <v>6650</v>
      </c>
    </row>
    <row r="13" spans="1:9" x14ac:dyDescent="0.3">
      <c r="D13" t="s">
        <v>217</v>
      </c>
      <c r="E13" s="51">
        <f>88116.59/12</f>
        <v>7343.0491666666667</v>
      </c>
      <c r="G13" t="s">
        <v>233</v>
      </c>
      <c r="H13" s="51">
        <f>85000/12</f>
        <v>7083.333333333333</v>
      </c>
      <c r="I13" s="51">
        <f>84200/12</f>
        <v>7016.666666666667</v>
      </c>
    </row>
    <row r="14" spans="1:9" x14ac:dyDescent="0.3">
      <c r="D14" t="s">
        <v>218</v>
      </c>
      <c r="E14" s="51">
        <f>65902.87/12</f>
        <v>5491.9058333333332</v>
      </c>
      <c r="G14" t="s">
        <v>234</v>
      </c>
      <c r="H14" s="51">
        <f>46100/12</f>
        <v>3841.6666666666665</v>
      </c>
      <c r="I14" s="51">
        <f>45600/12</f>
        <v>3800</v>
      </c>
    </row>
    <row r="15" spans="1:9" x14ac:dyDescent="0.3">
      <c r="D15" t="s">
        <v>219</v>
      </c>
      <c r="E15" s="51">
        <f>62204.15/12</f>
        <v>5183.6791666666668</v>
      </c>
      <c r="G15" t="s">
        <v>235</v>
      </c>
      <c r="H15" s="51">
        <f>48800/12</f>
        <v>4066.6666666666665</v>
      </c>
      <c r="I15" s="51">
        <f>48300/12</f>
        <v>4025</v>
      </c>
    </row>
    <row r="16" spans="1:9" x14ac:dyDescent="0.3">
      <c r="D16" t="s">
        <v>220</v>
      </c>
      <c r="E16" s="51">
        <f>60234.09/12</f>
        <v>5019.5074999999997</v>
      </c>
      <c r="G16" t="s">
        <v>236</v>
      </c>
      <c r="H16" s="51">
        <f>51500/12</f>
        <v>4291.666666666667</v>
      </c>
      <c r="I16" s="51">
        <f>51000/12</f>
        <v>4250</v>
      </c>
    </row>
    <row r="17" spans="4:9" x14ac:dyDescent="0.3">
      <c r="D17" t="s">
        <v>221</v>
      </c>
      <c r="E17" s="51">
        <f>52983.49/12</f>
        <v>4415.2908333333335</v>
      </c>
      <c r="G17" t="s">
        <v>237</v>
      </c>
      <c r="H17" s="51">
        <f>54900/12</f>
        <v>4575</v>
      </c>
      <c r="I17" s="51">
        <f>54400/11</f>
        <v>4945.454545454545</v>
      </c>
    </row>
    <row r="18" spans="4:9" x14ac:dyDescent="0.3">
      <c r="D18" t="s">
        <v>222</v>
      </c>
      <c r="E18" s="51">
        <f>50610.55/12</f>
        <v>4217.5458333333336</v>
      </c>
      <c r="G18" t="s">
        <v>238</v>
      </c>
      <c r="H18" s="51">
        <f>57900/12</f>
        <v>4825</v>
      </c>
      <c r="I18" s="51">
        <f>57400/12</f>
        <v>4783.333333333333</v>
      </c>
    </row>
    <row r="19" spans="4:9" x14ac:dyDescent="0.3">
      <c r="D19" t="s">
        <v>223</v>
      </c>
      <c r="E19" s="51">
        <f>49309.38/12</f>
        <v>4109.1149999999998</v>
      </c>
      <c r="G19" t="s">
        <v>239</v>
      </c>
      <c r="H19" s="51">
        <f>61100/12</f>
        <v>5091.666666666667</v>
      </c>
      <c r="I19" s="51">
        <f>60500/12</f>
        <v>5041.666666666667</v>
      </c>
    </row>
    <row r="20" spans="4:9" x14ac:dyDescent="0.3">
      <c r="D20" t="s">
        <v>224</v>
      </c>
      <c r="E20" s="51">
        <f>45276.74/12</f>
        <v>3773.0616666666665</v>
      </c>
      <c r="G20" t="s">
        <v>240</v>
      </c>
      <c r="H20" s="51">
        <f>39900/12</f>
        <v>3325</v>
      </c>
      <c r="I20" s="51">
        <f>39500/12</f>
        <v>3291.6666666666665</v>
      </c>
    </row>
    <row r="21" spans="4:9" x14ac:dyDescent="0.3">
      <c r="G21" t="s">
        <v>241</v>
      </c>
      <c r="H21" s="51">
        <f>42500/12</f>
        <v>3541.6666666666665</v>
      </c>
      <c r="I21" s="51">
        <f>42100/12</f>
        <v>3508.3333333333335</v>
      </c>
    </row>
    <row r="22" spans="4:9" x14ac:dyDescent="0.3">
      <c r="G22" t="s">
        <v>242</v>
      </c>
      <c r="H22" s="51">
        <f>44800/12</f>
        <v>3733.3333333333335</v>
      </c>
      <c r="I22" s="51">
        <f>44300/12</f>
        <v>3691.6666666666665</v>
      </c>
    </row>
    <row r="23" spans="4:9" x14ac:dyDescent="0.3">
      <c r="G23" t="s">
        <v>243</v>
      </c>
      <c r="H23" s="51">
        <f>47000/12</f>
        <v>3916.6666666666665</v>
      </c>
      <c r="I23" s="51">
        <f>46500/12</f>
        <v>3875</v>
      </c>
    </row>
    <row r="24" spans="4:9" x14ac:dyDescent="0.3">
      <c r="G24" t="s">
        <v>244</v>
      </c>
      <c r="H24" s="51">
        <f>49200/12</f>
        <v>4100</v>
      </c>
      <c r="I24" s="51">
        <f>48700/12</f>
        <v>4058.3333333333335</v>
      </c>
    </row>
    <row r="25" spans="4:9" x14ac:dyDescent="0.3">
      <c r="G25" t="s">
        <v>245</v>
      </c>
      <c r="H25" s="51">
        <f>51400/12</f>
        <v>4283.333333333333</v>
      </c>
      <c r="I25" s="51">
        <f>50900/12</f>
        <v>4241.666666666667</v>
      </c>
    </row>
    <row r="26" spans="4:9" x14ac:dyDescent="0.3">
      <c r="G26" t="s">
        <v>246</v>
      </c>
      <c r="H26" s="51">
        <f>35800/12</f>
        <v>2983.3333333333335</v>
      </c>
      <c r="I26" s="51">
        <f>35400/12</f>
        <v>2950</v>
      </c>
    </row>
    <row r="27" spans="4:9" x14ac:dyDescent="0.3">
      <c r="G27" t="s">
        <v>247</v>
      </c>
      <c r="H27" s="51">
        <f>37500/12</f>
        <v>3125</v>
      </c>
      <c r="I27" s="51">
        <f>37200/12</f>
        <v>3100</v>
      </c>
    </row>
    <row r="28" spans="4:9" x14ac:dyDescent="0.3">
      <c r="G28" t="s">
        <v>248</v>
      </c>
      <c r="H28" s="51">
        <f>39300/12</f>
        <v>3275</v>
      </c>
      <c r="I28" s="51">
        <f>38900/12</f>
        <v>3241.6666666666665</v>
      </c>
    </row>
    <row r="29" spans="4:9" x14ac:dyDescent="0.3">
      <c r="G29" t="s">
        <v>249</v>
      </c>
      <c r="H29" s="51">
        <f>41100/12</f>
        <v>3425</v>
      </c>
      <c r="I29" s="51">
        <f>40700/12</f>
        <v>3391.6666666666665</v>
      </c>
    </row>
    <row r="30" spans="4:9" x14ac:dyDescent="0.3">
      <c r="G30" t="s">
        <v>250</v>
      </c>
      <c r="H30" s="51">
        <f>42900/12</f>
        <v>3575</v>
      </c>
      <c r="I30" s="51">
        <f>42500/12</f>
        <v>3541.6666666666665</v>
      </c>
    </row>
    <row r="31" spans="4:9" x14ac:dyDescent="0.3">
      <c r="G31" t="s">
        <v>251</v>
      </c>
      <c r="H31" s="51">
        <f>44700/12</f>
        <v>3725</v>
      </c>
      <c r="I31" s="51">
        <f>44200/12</f>
        <v>3683.3333333333335</v>
      </c>
    </row>
    <row r="32" spans="4:9" x14ac:dyDescent="0.3">
      <c r="G32" t="s">
        <v>252</v>
      </c>
      <c r="H32" s="51">
        <f>32000/12</f>
        <v>2666.6666666666665</v>
      </c>
      <c r="I32" s="51">
        <f>31700/12</f>
        <v>2641.6666666666665</v>
      </c>
    </row>
    <row r="33" spans="7:9" x14ac:dyDescent="0.3">
      <c r="G33" t="s">
        <v>253</v>
      </c>
      <c r="H33" s="51">
        <f>32700/12</f>
        <v>2725</v>
      </c>
      <c r="I33" s="51">
        <f>32400/12</f>
        <v>2700</v>
      </c>
    </row>
    <row r="34" spans="7:9" x14ac:dyDescent="0.3">
      <c r="G34" t="s">
        <v>254</v>
      </c>
      <c r="H34" s="51">
        <f>33900/12</f>
        <v>2825</v>
      </c>
      <c r="I34" s="51">
        <f>33600/12</f>
        <v>2800</v>
      </c>
    </row>
    <row r="35" spans="7:9" x14ac:dyDescent="0.3">
      <c r="G35" t="s">
        <v>255</v>
      </c>
      <c r="H35" s="51">
        <f>34900/12</f>
        <v>2908.3333333333335</v>
      </c>
      <c r="I35" s="51">
        <f>34500/12</f>
        <v>2875</v>
      </c>
    </row>
    <row r="36" spans="7:9" x14ac:dyDescent="0.3">
      <c r="G36" t="s">
        <v>256</v>
      </c>
      <c r="H36" s="51">
        <f>35900/12</f>
        <v>2991.6666666666665</v>
      </c>
      <c r="I36" s="51">
        <f>35600/12</f>
        <v>2966.6666666666665</v>
      </c>
    </row>
    <row r="37" spans="7:9" x14ac:dyDescent="0.3">
      <c r="G37" t="s">
        <v>257</v>
      </c>
      <c r="H37" s="51">
        <f>37800/12</f>
        <v>3150</v>
      </c>
      <c r="I37" s="51">
        <f>37400/12</f>
        <v>3116.6666666666665</v>
      </c>
    </row>
    <row r="38" spans="7:9" x14ac:dyDescent="0.3">
      <c r="G38" t="s">
        <v>258</v>
      </c>
      <c r="H38" s="51">
        <f>31400/12</f>
        <v>2616.6666666666665</v>
      </c>
      <c r="I38" s="51">
        <f>31100/12</f>
        <v>2591.6666666666665</v>
      </c>
    </row>
    <row r="39" spans="7:9" x14ac:dyDescent="0.3">
      <c r="G39" t="s">
        <v>259</v>
      </c>
      <c r="H39" s="51">
        <f>31700/12</f>
        <v>2641.6666666666665</v>
      </c>
      <c r="I39" s="51">
        <f>31400/12</f>
        <v>2616.6666666666665</v>
      </c>
    </row>
    <row r="40" spans="7:9" x14ac:dyDescent="0.3">
      <c r="G40" t="s">
        <v>260</v>
      </c>
      <c r="H40" s="51">
        <f>32400/12</f>
        <v>2700</v>
      </c>
      <c r="I40" s="51">
        <f>32100/12</f>
        <v>2675</v>
      </c>
    </row>
    <row r="41" spans="7:9" x14ac:dyDescent="0.3">
      <c r="G41" t="s">
        <v>261</v>
      </c>
      <c r="H41" s="51">
        <f>34700/12</f>
        <v>2891.6666666666665</v>
      </c>
      <c r="I41" s="51">
        <f>34400/12</f>
        <v>2866.6666666666665</v>
      </c>
    </row>
    <row r="42" spans="7:9" x14ac:dyDescent="0.3">
      <c r="G42" t="s">
        <v>262</v>
      </c>
      <c r="H42" s="51">
        <f>35800/12</f>
        <v>2983.3333333333335</v>
      </c>
      <c r="I42" s="51">
        <f>35400/12</f>
        <v>2950</v>
      </c>
    </row>
    <row r="43" spans="7:9" x14ac:dyDescent="0.3">
      <c r="G43" t="s">
        <v>263</v>
      </c>
      <c r="H43" s="51">
        <f>37500</f>
        <v>37500</v>
      </c>
      <c r="I43" s="51">
        <f>37200/12</f>
        <v>3100</v>
      </c>
    </row>
    <row r="44" spans="7:9" x14ac:dyDescent="0.3">
      <c r="G44" t="s">
        <v>226</v>
      </c>
      <c r="H44" s="51">
        <v>660</v>
      </c>
      <c r="I44" s="51">
        <v>660</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NOTICE</vt:lpstr>
      <vt:lpstr>RECOMMANDATIONS</vt:lpstr>
      <vt:lpstr>DONNEES_ADMINISTRATIVES</vt:lpstr>
      <vt:lpstr>BUDGET_PARTENAIRE</vt:lpstr>
      <vt:lpstr>Source Champs automatiques</vt:lpstr>
      <vt:lpstr>Source coûts moyens</vt:lpstr>
      <vt:lpstr>Ville</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DIETERT</dc:creator>
  <cp:lastModifiedBy>Emilie DENAT-TURGIS</cp:lastModifiedBy>
  <dcterms:created xsi:type="dcterms:W3CDTF">2021-10-19T07:34:38Z</dcterms:created>
  <dcterms:modified xsi:type="dcterms:W3CDTF">2022-03-01T12:33:46Z</dcterms:modified>
</cp:coreProperties>
</file>